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4" r:id="rId1"/>
    <sheet name="装饰工程" sheetId="5" r:id="rId2"/>
    <sheet name="安装工程" sheetId="7" r:id="rId3"/>
  </sheets>
  <definedNames>
    <definedName name="_xlnm.Print_Titles" localSheetId="1">装饰工程!$1:$4</definedName>
    <definedName name="_xlnm.Print_Titles" localSheetId="2">安装工程!$1:$5</definedName>
  </definedNames>
  <calcPr calcId="144525"/>
</workbook>
</file>

<file path=xl/sharedStrings.xml><?xml version="1.0" encoding="utf-8"?>
<sst xmlns="http://schemas.openxmlformats.org/spreadsheetml/2006/main" count="1165" uniqueCount="518">
  <si>
    <t>报价汇总表</t>
  </si>
  <si>
    <t>工程名称：中建路桥保通公司云端新址办公楼装饰装修工程</t>
  </si>
  <si>
    <t>序号</t>
  </si>
  <si>
    <t>汇总内容</t>
  </si>
  <si>
    <t>金额</t>
  </si>
  <si>
    <t>备注</t>
  </si>
  <si>
    <t>装饰工程</t>
  </si>
  <si>
    <t>六层内装</t>
  </si>
  <si>
    <t>七层内装</t>
  </si>
  <si>
    <t>八层内装</t>
  </si>
  <si>
    <t>屋面内装</t>
  </si>
  <si>
    <t>其他</t>
  </si>
  <si>
    <t>安装工程</t>
  </si>
  <si>
    <t>电气</t>
  </si>
  <si>
    <t>水暖</t>
  </si>
  <si>
    <t>通风空调工程</t>
  </si>
  <si>
    <t>弱电工程</t>
  </si>
  <si>
    <t>消防改造</t>
  </si>
  <si>
    <t>暂列金额</t>
  </si>
  <si>
    <t>合   计</t>
  </si>
  <si>
    <t>工程量清单与计价表</t>
  </si>
  <si>
    <t>工程名称：中建路桥保通公司云端新址办公楼装饰装修工程-装饰工程</t>
  </si>
  <si>
    <t>子目编码</t>
  </si>
  <si>
    <t>子目名称</t>
  </si>
  <si>
    <t>子目特征描述</t>
  </si>
  <si>
    <t>计量
单位</t>
  </si>
  <si>
    <t>工程量</t>
  </si>
  <si>
    <t>人工费</t>
  </si>
  <si>
    <t>材料</t>
  </si>
  <si>
    <t>税率9%</t>
  </si>
  <si>
    <t>不含税
单价</t>
  </si>
  <si>
    <t>含税
单价</t>
  </si>
  <si>
    <t>不含税合价</t>
  </si>
  <si>
    <t>含税合价</t>
  </si>
  <si>
    <t>六层装饰</t>
  </si>
  <si>
    <t>六层地面</t>
  </si>
  <si>
    <t>011101001001</t>
  </si>
  <si>
    <t>除卫生间其他水泥自流平基层、地毯基层混凝土</t>
  </si>
  <si>
    <t>1、地面清理
2、界面剂
3、60mm厚细石混凝土
4、面层收光</t>
  </si>
  <si>
    <t>㎡</t>
  </si>
  <si>
    <t>011101005001</t>
  </si>
  <si>
    <t>（除卫生间区域）其他位置地面自流坪楼地面</t>
  </si>
  <si>
    <t>1.地面拉毛
2.涂刷强化界面剂
3.5mm厚水泥自流平
4.水性面漆3遍</t>
  </si>
  <si>
    <t>010904002001</t>
  </si>
  <si>
    <t>卫生间防水</t>
  </si>
  <si>
    <t>1、地面找平
2、阴角倒角
3、防水层涂刷2遍
4、闭水试验
5、保护层</t>
  </si>
  <si>
    <t>011102003001</t>
  </si>
  <si>
    <t>卫生间地砖及包房卫生间地砖</t>
  </si>
  <si>
    <t>1.10厚600*600仿石材玻化砖水泥浆擦缝；
2.40厚1:3干硬性水泥砂浆结合层，表面撒水泥粉；
3.3mm素水泥浆结合层一道(内掺建筑胶)；
4.基层清理、湿润</t>
  </si>
  <si>
    <t>011505001001</t>
  </si>
  <si>
    <t>卫生间洗手盆大理石</t>
  </si>
  <si>
    <t>1.50*50*5镀锌角钢骨架焊接
2.白大理石（含倒角磨边）
3.开洗手盆洞</t>
  </si>
  <si>
    <t>m</t>
  </si>
  <si>
    <t>011505010001</t>
  </si>
  <si>
    <t>卫生间镜子</t>
  </si>
  <si>
    <t>1.15mm厚基层阻燃板
2.银镜安装</t>
  </si>
  <si>
    <t>011105006001</t>
  </si>
  <si>
    <t>金属踢脚线</t>
  </si>
  <si>
    <t>1.玻璃胶收缝；
2.面层材料品种、规格、颜色:1mm厚304#黑色不锈钢踢脚板；10+100+10
3.基层材料种类、规格:9mm厚基层密度板；</t>
  </si>
  <si>
    <t>011105006003</t>
  </si>
  <si>
    <t>卫生间蹲台</t>
  </si>
  <si>
    <t>1.基层清理
2.测量放线
3.水泥砖砌筑200mm蹲台</t>
  </si>
  <si>
    <t>m³</t>
  </si>
  <si>
    <t>卫生间过门石</t>
  </si>
  <si>
    <t>1.10厚1000仿石材玻化砖水泥浆擦缝；
2.40厚1:3干硬性水泥砂浆结合层，表面撒水泥粉
3.3mm素水泥浆结合层一道(内掺建筑胶)；
4.基层清理、湿润</t>
  </si>
  <si>
    <t>人造石米白石窗台板</t>
  </si>
  <si>
    <t>1.测量下尺
2.40mm厚水泥砂浆
3.大理石安装
4.收缝</t>
  </si>
  <si>
    <t>六层顶面</t>
  </si>
  <si>
    <t>011301001001</t>
  </si>
  <si>
    <t>开敞式办公区原顶喷漆</t>
  </si>
  <si>
    <t>1.基层混凝土清理
2.界面剂一道  
3.石膏找补
4.喷漆；</t>
  </si>
  <si>
    <t>m2</t>
  </si>
  <si>
    <t>开敞式办公区铝格栅</t>
  </si>
  <si>
    <t>1.测量放线
2.吊杆龙骨安装
3.150*150*0.3铝格栅吊顶</t>
  </si>
  <si>
    <t>011302001001</t>
  </si>
  <si>
    <t>部门负责人办公室矿棉吸音板板</t>
  </si>
  <si>
    <t>1.测量放线            2.龙骨安装            3.矿棉吸音板安装</t>
  </si>
  <si>
    <t>011407002001</t>
  </si>
  <si>
    <t>财务室石膏板平顶</t>
  </si>
  <si>
    <t>吊顶
1.高差：0m
2.双层9.5mm厚纸面石膏板
3.板材用自攻螺丝与龙骨固定,中距≤200,螺钉距板边长边&gt;10,短边&gt;15,C型轻钢覆面横撑龙骨CB50X20,中距≤1200,用挂插件与次龙骨联结,C型轻钢覆面次龙骨CB50X20,间距≤400用吊件与钢筋吊杆联结后找平,Φ8钢筋吊杆,中距横向≤400,纵向≤800,吊杆上部与预留钢筋吊环固定,现浇钢筋混凝土板内预留Φ8钢筋吊环,中距横向≤400,纵向≤800
4.50*50*5mm镀锌方管转换层焊接;
5.18mm阻燃板基层"</t>
  </si>
  <si>
    <t>011302001002</t>
  </si>
  <si>
    <t>卫生间防水石膏板吊顶天棚</t>
  </si>
  <si>
    <t>1.双层防水9.5mm厚纸面石膏板
2.板材用自攻螺丝与龙骨固定,中距≤200,螺钉距板边长边&gt;10,短边&gt;15,C型轻钢覆面横撑龙骨CB50X20,中距≤1200,用挂插件与次龙骨联结,C型轻钢覆面次龙骨CB50X20,间距≤400用吊件与钢筋吊杆联结后找平,Φ8钢筋吊杆,中距横向≤400,纵向≤800,吊杆上部与预留钢筋吊环固定,现浇钢筋混凝土板内预留Φ8钢筋吊环,中距横向≤400,纵向≤800
3.18mm阻燃板基层"</t>
  </si>
  <si>
    <t>011407002002</t>
  </si>
  <si>
    <t>卫生间防水乳胶漆</t>
  </si>
  <si>
    <t>1.白色防水乳胶漆一底二面；
2.刮腻子两遍，砂纸打磨；
3.基层清理；</t>
  </si>
  <si>
    <t>011407002003</t>
  </si>
  <si>
    <t>财务室天棚涂料</t>
  </si>
  <si>
    <t>1.白色乳胶漆一底二面；
2.刮腻子两遍，砂纸打磨；
3.网格布嵌缝
4.钉眼防锈、石膏填平
5.基层清理；</t>
  </si>
  <si>
    <t>六层墙体、墙面</t>
  </si>
  <si>
    <t>010402001002</t>
  </si>
  <si>
    <t>拆除加气块墙体</t>
  </si>
  <si>
    <t>1.人工拆除
2.人工倒运置地下室
3.人工装车清运加气块垃圾</t>
  </si>
  <si>
    <t>200mm厚加气块墙体</t>
  </si>
  <si>
    <t>1、放线定位
2、砌筑</t>
  </si>
  <si>
    <t>011201001005</t>
  </si>
  <si>
    <t>墙面一般抹灰</t>
  </si>
  <si>
    <t>1、基层清理
2、界面剂
3.挂钢丝网
4.抹灰</t>
  </si>
  <si>
    <t>011201001006</t>
  </si>
  <si>
    <t>墙面石膏</t>
  </si>
  <si>
    <t>1.基层清理
2.界面剂一道
3.冲筋打点
4. 挂抗裂网
5.15mm厚石膏砂浆</t>
  </si>
  <si>
    <t>011210006003</t>
  </si>
  <si>
    <t>100mm厚石膏板隔墙</t>
  </si>
  <si>
    <t>1.放线定位
2.龙骨隔墙立柱
3.70mm玻璃丝棉板安装
4.双面双层12mm石膏板安装</t>
  </si>
  <si>
    <t>011407001004</t>
  </si>
  <si>
    <t>墙面乳胶漆</t>
  </si>
  <si>
    <t>1.白色乳胶漆一底二面；
2.刮腻子两遍，砂纸打磨；
3.网格布嵌缝
4.钉眼防锈、石膏填平
5.基层清理</t>
  </si>
  <si>
    <t>011210006004</t>
  </si>
  <si>
    <t>卫生间隔断</t>
  </si>
  <si>
    <t>1、定位放线
2、12mm厚抗倍特板
3、五金件安装</t>
  </si>
  <si>
    <t>011204003003</t>
  </si>
  <si>
    <t>卫生间墙面砖</t>
  </si>
  <si>
    <t>1.墙砖              
2.基层处理、背涂胶
3.20厚DP干拌砂浆打底
4.300*600瓷砖墙面</t>
  </si>
  <si>
    <t>六层门窗</t>
  </si>
  <si>
    <t>010801002004</t>
  </si>
  <si>
    <t>木门1000*2400</t>
  </si>
  <si>
    <t>1.测量尺寸
2.厂家加工
3.现场安装</t>
  </si>
  <si>
    <t>樘</t>
  </si>
  <si>
    <t>单开木门锁</t>
  </si>
  <si>
    <t>1.机械锁</t>
  </si>
  <si>
    <t>把</t>
  </si>
  <si>
    <t>吧台</t>
  </si>
  <si>
    <t>1.厂家定做
2.长方形（非圆边）</t>
  </si>
  <si>
    <t>七层装饰</t>
  </si>
  <si>
    <t>七层地面</t>
  </si>
  <si>
    <t>除卫生间外水泥自流平基层、地毯基层混凝土</t>
  </si>
  <si>
    <t>1.地面清理
2.界面剂
3.60mm厚细石混凝土
4.面层收光</t>
  </si>
  <si>
    <t>1.地面找平
2.阴角倒角
3.防水层涂刷2遍
4.闭水试验
5.保护层</t>
  </si>
  <si>
    <t>1.10厚600*600仿石材玻化砖水泥浆擦缝；
2.40厚1:3干硬性水泥砂浆结合层，表面撒水泥粉；
3.3mm素水泥浆结合层一道(内掺建筑胶)；
4.基层清理、湿润；</t>
  </si>
  <si>
    <t>1.50*50*5镀锌角钢框架焊接
2.白大理石（含倒角磨边）
3.开洗手盆洞</t>
  </si>
  <si>
    <t>011105006002</t>
  </si>
  <si>
    <t>会议室地毯</t>
  </si>
  <si>
    <t>1、基层清理
2、界面剂
3、600*600pvc块毯铺贴</t>
  </si>
  <si>
    <t>正职领导办公室复合木地板</t>
  </si>
  <si>
    <t>1、基层清理
2、界面剂
3、木地板铺贴</t>
  </si>
  <si>
    <t>设备间PVC地板</t>
  </si>
  <si>
    <t>1、基层清理
2、界面剂
4、pvc地板铺贴</t>
  </si>
  <si>
    <t>1.10厚1000仿石材玻化砖水泥浆擦缝；
2.40厚1:3干硬性水泥砂浆结合层，表面撒水泥粉；
3.3mm素水泥浆结合层一道(内掺建筑胶)；
4.基层清理、湿润；</t>
  </si>
  <si>
    <t>七层顶面</t>
  </si>
  <si>
    <t>（过道、电梯厅、库房）原顶喷漆</t>
  </si>
  <si>
    <t>（过道、电梯厅、库房）铝格栅</t>
  </si>
  <si>
    <t>正职领导办公室、会议室、接待室石膏板造型顶</t>
  </si>
  <si>
    <t>造型石膏板吊顶
"吊顶（两级）
1.高差：0.2m
2.双层9.5mm厚纸面石膏板
3.板材用自攻螺丝与龙骨固定,中距≤200,螺钉距板边长边&gt;10,短边&gt;15,C型轻钢覆面横撑龙骨CB50X20,中距≤1200,用挂插件与次龙骨联结,C型轻钢覆面次龙骨CB50X20,间距≤400用吊件与钢筋吊杆联结后找平,Φ8钢筋吊杆,中距横向≤400,纵向≤800,吊杆上部与预留钢筋吊环固定,现浇钢筋混凝土板内预留Φ8钢筋吊环,中距横向≤400,纵向≤800
4.50*50*5mm镀锌方管转换层焊接;
5.18mm阻燃板基层"</t>
  </si>
  <si>
    <t>副职领导办公室矿棉板</t>
  </si>
  <si>
    <t>1.测量放线
2.龙骨安装
3.矿棉吸音板安装</t>
  </si>
  <si>
    <t>1.双层防水9.5mm厚纸面石膏板
2.板材用自攻螺丝与龙骨固定,中距≤200,螺钉距板边长边&gt;10,短边&gt;15,C型轻钢覆面横撑龙骨CB50X20,中距≤1200,用挂插件与次龙骨联结,C型轻钢覆面次龙骨CB50X20,间距≤400用吊件与钢筋吊杆联结后找平,Φ8钢筋吊杆,中距横向≤400,纵向≤800,吊杆上部与预留钢筋吊环固定,现浇钢筋混凝土板内预留Φ8钢筋吊环,中距横向≤400,纵向≤800                                  3.18mm阻燃板基层</t>
  </si>
  <si>
    <t>天棚喷刷涂料</t>
  </si>
  <si>
    <t>1.白色乳胶漆一底二面；
2.刮腻子两遍，砂纸打磨；
3、网格布嵌缝
4、钉眼防锈、石膏填平
5.基层清理；</t>
  </si>
  <si>
    <t>七层墙体、墙面</t>
  </si>
  <si>
    <t>1.人工拆除
2.清运加气块垃圾</t>
  </si>
  <si>
    <t>1.基层清理
2.界面剂
3.挂钢丝网
4.抹灰</t>
  </si>
  <si>
    <t>1.15mm厚石膏砂浆
2.冲筋打点
3.界面剂一道
4.基层清理</t>
  </si>
  <si>
    <t>1、放线定位
2、龙骨隔墙立柱
3、70mm玻璃丝棉板安装
4、双面双层12mm石膏板安装</t>
  </si>
  <si>
    <t>1.白色乳胶漆一底二面
2.刮腻子两遍，砂纸打磨
3.基层清理</t>
  </si>
  <si>
    <t>贵宾接待室壁纸</t>
  </si>
  <si>
    <t>1.基层清理
2.刮腻子两遍，砂纸打磨
3.壁纸基膜涂刷
4.壁纸粘贴</t>
  </si>
  <si>
    <t>1.墙砖              
2.基层处理、背涂胶
3.20厚DP干拌砂浆打底
4.300*600瓷砖墙面"</t>
  </si>
  <si>
    <t>七层门窗</t>
  </si>
  <si>
    <t>010801002002</t>
  </si>
  <si>
    <t>木门1500*2400</t>
  </si>
  <si>
    <t>玻璃门</t>
  </si>
  <si>
    <t>1.测量放线地弹簧安装
2.骨架焊接
3.不锈钢包框
4.玻璃安装
5.不锈钢拉手安装</t>
  </si>
  <si>
    <t>玻璃门两侧固定扇玻璃</t>
  </si>
  <si>
    <t>1.测量放线
2.骨架焊接
3.不锈钢包框
4.玻璃安装</t>
  </si>
  <si>
    <t>门禁系统安装</t>
  </si>
  <si>
    <t>套</t>
  </si>
  <si>
    <t>双开木门锁</t>
  </si>
  <si>
    <t>八层装饰</t>
  </si>
  <si>
    <t>八层地面</t>
  </si>
  <si>
    <t>除卫生间、厨房位置其他水泥自流平基层、地毯基层混凝土</t>
  </si>
  <si>
    <t>除卫生间、厨房位置其他水泥自流平基层、环氧地坪</t>
  </si>
  <si>
    <t>卫生间+厨房+淋雨房防水</t>
  </si>
  <si>
    <t>卫生间、厨房地砖及包房卫生间地砖</t>
  </si>
  <si>
    <t>1.白色大理石（含倒角磨边）
2.开洗手盆洞</t>
  </si>
  <si>
    <t>1.玻璃胶收缝
2.面层材料品种、规格、颜色:1mm厚304#黑色不锈钢踢脚板；10+100+10
3.基层材料种类、规格:9mm厚基层密度板</t>
  </si>
  <si>
    <t>大小包间、会议室地毯</t>
  </si>
  <si>
    <t>1.基层清理
2.界面剂
3.600*600pvc块毯铺贴</t>
  </si>
  <si>
    <t>卫生间蹲台、厨房高台</t>
  </si>
  <si>
    <t>厨房排水沟垫层300*24500*300</t>
  </si>
  <si>
    <t>1.基层清理
2.放坡处理
3.50mm厚混凝土垫层
4.养护</t>
  </si>
  <si>
    <t>厨房排水沟防水300*24500*300</t>
  </si>
  <si>
    <t>1.阴角倒圆角
2.防水附加层
3.聚氨酯防水2遍
4.防水保护层</t>
  </si>
  <si>
    <t>厨房排水沟砌筑300*24500*300</t>
  </si>
  <si>
    <t>1.测量放线
2.砌筑</t>
  </si>
  <si>
    <t>厨房排水沟抹灰300*24500*300</t>
  </si>
  <si>
    <t>1.抹灰饼
2.挂钢网 
3.抹灰</t>
  </si>
  <si>
    <t>厨房排水沟2.0mm厚304不锈钢钢板冲孔水篦子300*24500*300</t>
  </si>
  <si>
    <t>1.不锈钢防水篦子加工 冲孔
2.不锈钢篦子安装</t>
  </si>
  <si>
    <t>八层顶面</t>
  </si>
  <si>
    <t>（餐厅、过道、库房）原顶喷漆</t>
  </si>
  <si>
    <t>（餐厅、过道、库房）铝格栅</t>
  </si>
  <si>
    <t>包间、会议室石膏板造型顶</t>
  </si>
  <si>
    <t>造型石膏板吊顶
吊顶（两级）
1.高差：0.1m
2.双层9.5mm厚纸面石膏板
3.板材用自攻螺丝与龙骨固定,中距≤200,螺钉距板边长边&gt;10,短边&gt;15,C型轻钢覆面横撑龙骨CB50X20,中距≤1200,用挂插件与次龙骨联结,C型轻钢覆面次龙骨CB50X20,间距≤400用吊件与钢筋吊杆联结后找平,Φ8钢筋吊杆,中距横向≤400,纵向≤800,吊杆上部与预留钢筋吊环固定,现浇钢筋混凝土板内预留Φ8钢筋吊环,中距横向≤400,纵向≤800
4.50*50*5mm镀锌方管转换层焊接
5.18mm阻燃板基层</t>
  </si>
  <si>
    <t>司机室、设备间、副职领导办公室矿棉板</t>
  </si>
  <si>
    <t>1测量放线
2.龙骨安装
3.1.5mm矿棉吸音板安装</t>
  </si>
  <si>
    <t>厨房、淋浴房铝扣板</t>
  </si>
  <si>
    <t>1测量放线
2.龙骨安装
3.0.8mm厚铝扣板安装</t>
  </si>
  <si>
    <t>1.白色防水乳胶漆一底二面
2.刮腻子两遍，砂纸打磨
3.基层清理</t>
  </si>
  <si>
    <t>1.白色乳胶漆一底二面
2.刮腻子两遍，砂纸打磨
3.网格布嵌缝
4.钉眼防锈、石膏填平
5.基层清理</t>
  </si>
  <si>
    <t>八层墙体、墙面</t>
  </si>
  <si>
    <t>1.放线定位
2.砌筑</t>
  </si>
  <si>
    <t>1.基层清理
2.界面剂 
3.抹灰</t>
  </si>
  <si>
    <t>1.15mm厚石膏砂浆
2.冲筋打点
3.界面剂一道；
4.基层清理</t>
  </si>
  <si>
    <t>1、放线定位
2、龙骨隔墙立柱
3、70mm玻璃丝棉板安装
4、双面双层石膏板安装</t>
  </si>
  <si>
    <t>1.白色乳胶漆一底二面；
2.刮腻子两遍，砂纸打磨；
3.基层清理；</t>
  </si>
  <si>
    <t>大会议室壁纸</t>
  </si>
  <si>
    <t>1.基层清理
2.刮腻子两遍，砂纸打磨
3.壁纸基膜涂刷4.壁纸粘贴</t>
  </si>
  <si>
    <t>1.定位放线
2.12mm厚抗倍特板
3.五金件安装</t>
  </si>
  <si>
    <t>卫生间、厨房、淋浴房墙面砖</t>
  </si>
  <si>
    <t>八层门窗</t>
  </si>
  <si>
    <t>01B004</t>
  </si>
  <si>
    <t>01B006</t>
  </si>
  <si>
    <t>屋面工程</t>
  </si>
  <si>
    <t>屋顶维护</t>
  </si>
  <si>
    <t>010801002001</t>
  </si>
  <si>
    <t>钢结构骨架</t>
  </si>
  <si>
    <t>1.测量放线
2.镀锌钢管加工
3.骨架焊接
4.防锈处理</t>
  </si>
  <si>
    <t>t</t>
  </si>
  <si>
    <t>铝板屋面</t>
  </si>
  <si>
    <t>1.铝板加工
2.2.5mm厚氟碳喷涂铝板安装  +80厚岩棉
3.缝隙处理</t>
  </si>
  <si>
    <t>中建路桥广告牌骨架</t>
  </si>
  <si>
    <t>中建路桥广告牌铝塑板</t>
  </si>
  <si>
    <t>1.测量放线
2.镀锌钢管加工
3.骨架焊接
4.防锈处理
5.铝塑板安装</t>
  </si>
  <si>
    <t>中建路桥广告牌字体标识</t>
  </si>
  <si>
    <t>1.测量放线
2.不锈钢字安装
3.1000*1000</t>
  </si>
  <si>
    <t>个</t>
  </si>
  <si>
    <t>卫生间石膏板吊顶</t>
  </si>
  <si>
    <t>1.双层防水9.5mm厚纸面石膏板
2.板材用自攻螺丝与龙骨固定,中距≤200,螺钉距板边长边&gt;10,短边&gt;15,C型轻钢覆面横撑龙骨CB50X20,中距≤1200,用挂插件与次龙骨联结,C型轻钢覆面次龙骨CB50X20,间距≤400用吊件与钢筋吊杆联结后找平,Φ8钢筋吊杆,中距横向≤400,纵向≤800,吊杆上部与预留钢筋吊环固定,现浇钢筋混凝土板内预留Φ8钢筋吊环,中距横向≤400,纵向≤800
3.18mm阻燃板基层</t>
  </si>
  <si>
    <t>茶室、书吧、健身房硅酸钙板吊顶</t>
  </si>
  <si>
    <t>1.测量放线
2.龙骨安装
3.600*600硅酸钙板安装</t>
  </si>
  <si>
    <t>屋顶墙体</t>
  </si>
  <si>
    <t>卫生间200mm厚加气块墙体</t>
  </si>
  <si>
    <t>卫生间墙面一般抹灰</t>
  </si>
  <si>
    <t>断桥铝合金窗</t>
  </si>
  <si>
    <t>1.60系列断桥铝</t>
  </si>
  <si>
    <t>玻璃隔断</t>
  </si>
  <si>
    <t>1.成品双层玻璃隔断
2.带百叶</t>
  </si>
  <si>
    <t>屋顶地面</t>
  </si>
  <si>
    <t>健身房、水吧、茶室PVC地板</t>
  </si>
  <si>
    <t>1.地面拉毛
2.涂刷强化界面剂
3.5mm厚水泥自流平
4.PVC地板</t>
  </si>
  <si>
    <t>屋面过道步道砖</t>
  </si>
  <si>
    <t>1.10厚600*600室外步道石材水泥浆擦缝；
2.40厚1:3干硬性水泥砂浆结合层，表面撒水泥粉；
3.3mm素水泥浆结合层一道(内掺建筑胶)；
4.基层清理、湿润；</t>
  </si>
  <si>
    <t>屋面绿植草皮</t>
  </si>
  <si>
    <t>1.绿植土铺设
2.绿植土载植</t>
  </si>
  <si>
    <t>绿植下防水层</t>
  </si>
  <si>
    <t>1.防穿刺防水施工
2.保护层</t>
  </si>
  <si>
    <t>围绿植步沿砖</t>
  </si>
  <si>
    <t>1.测量放线
2.步沿砖安装</t>
  </si>
  <si>
    <t>围墙内绿植土</t>
  </si>
  <si>
    <t xml:space="preserve">1.绿植土铺设
2.10cm厚          </t>
  </si>
  <si>
    <t>玻璃门1500*2400</t>
  </si>
  <si>
    <t>古铜拉丝电梯门套线</t>
  </si>
  <si>
    <t>1.阻燃板基层
2.不锈钢板套现安装
3.玻璃胶收口</t>
  </si>
  <si>
    <t>六层前台地面瓷砖</t>
  </si>
  <si>
    <t>六层前台墙面木饰面</t>
  </si>
  <si>
    <t>1.定位放线
2.18厘阻燃基层板安装
3.18厘复合木饰面安装</t>
  </si>
  <si>
    <t>六层前台顶面铝方通</t>
  </si>
  <si>
    <t>七层政治领导办公室背景墙木饰面</t>
  </si>
  <si>
    <t>七层接待室墙面木饰面</t>
  </si>
  <si>
    <t>七层接待室墙面布艺硬包</t>
  </si>
  <si>
    <t>1.定位放线
2.18厘阻燃基层板安装
3.18厘布艺硬包面安装</t>
  </si>
  <si>
    <t>七层接待室地毯</t>
  </si>
  <si>
    <t>1.基层清理
2.界面剂涂刷
3.地毯铺贴</t>
  </si>
  <si>
    <t>七层会议室墙面复合木饰面</t>
  </si>
  <si>
    <t>七层会议室墙面布艺硬包</t>
  </si>
  <si>
    <t>七层会议室墙面壁纸</t>
  </si>
  <si>
    <t>八层会议室墙面复合木饰面</t>
  </si>
  <si>
    <t>八层会议室墙面布艺硬包</t>
  </si>
  <si>
    <t>八层大小包间硬包</t>
  </si>
  <si>
    <t>八层大小包间壁纸</t>
  </si>
  <si>
    <t>九层茶室墙面壁纸</t>
  </si>
  <si>
    <t>九层茶室绿植池子</t>
  </si>
  <si>
    <t>1.混凝土地台
2.贴砖</t>
  </si>
  <si>
    <t>九层茶室绿植池子石子</t>
  </si>
  <si>
    <t>1.成品石子150mm厚</t>
  </si>
  <si>
    <t>合计</t>
  </si>
  <si>
    <t>元</t>
  </si>
  <si>
    <t>工程名称：中建路桥保通公司云端新址办公楼装饰装修工程-安装工程</t>
  </si>
  <si>
    <t>材料
设备费</t>
  </si>
  <si>
    <t>税率
9%</t>
  </si>
  <si>
    <t>不含税
合价</t>
  </si>
  <si>
    <t>含税
合价</t>
  </si>
  <si>
    <t>030411003001</t>
  </si>
  <si>
    <t>桥架</t>
  </si>
  <si>
    <t>1.测量放线
2.吊筋安装
3.支架安装
4.桥架安装100*200*1.0</t>
  </si>
  <si>
    <t>030411001001</t>
  </si>
  <si>
    <t>JDG线管</t>
  </si>
  <si>
    <t>1.测量定位                2.固定管线Φ25</t>
  </si>
  <si>
    <t>030411001002</t>
  </si>
  <si>
    <t>1.测量定位                 2.固定管线Φ20</t>
  </si>
  <si>
    <t>030411004001</t>
  </si>
  <si>
    <t>BV4²耐火电线</t>
  </si>
  <si>
    <t>1.带丝
2.穿线</t>
  </si>
  <si>
    <t>030411004002</t>
  </si>
  <si>
    <t>BV2.5²耐火电线</t>
  </si>
  <si>
    <t>030411006001</t>
  </si>
  <si>
    <t>接线盒</t>
  </si>
  <si>
    <t>1.定位
2.固定线盒</t>
  </si>
  <si>
    <t>030404035001</t>
  </si>
  <si>
    <t>五孔地插</t>
  </si>
  <si>
    <t>1.定位
2.开槽
3.固定线盒
4.安装地插</t>
  </si>
  <si>
    <t>网络地插</t>
  </si>
  <si>
    <t>030404035002</t>
  </si>
  <si>
    <t>墙面五孔插座</t>
  </si>
  <si>
    <t>1.定位
2.固定线盒
3.插座安装</t>
  </si>
  <si>
    <t>030404035004</t>
  </si>
  <si>
    <t>防溅盒五孔插座</t>
  </si>
  <si>
    <t>030404034001</t>
  </si>
  <si>
    <t>单控开关</t>
  </si>
  <si>
    <t>1.定位                      2.固定线盒
3.开关安装</t>
  </si>
  <si>
    <t>030404034002</t>
  </si>
  <si>
    <t>双开双控开关</t>
  </si>
  <si>
    <t>030404034003</t>
  </si>
  <si>
    <t>三联开关</t>
  </si>
  <si>
    <t>030404034004</t>
  </si>
  <si>
    <t>四联开关</t>
  </si>
  <si>
    <t>030412001002</t>
  </si>
  <si>
    <t>暗装筒灯4寸9W</t>
  </si>
  <si>
    <t>1.定位
2.开洞
3.灯具安装</t>
  </si>
  <si>
    <t>030412001003</t>
  </si>
  <si>
    <t>防雾筒灯4寸9W</t>
  </si>
  <si>
    <t>双头斗胆灯14W</t>
  </si>
  <si>
    <t>明装筒灯4寸9W</t>
  </si>
  <si>
    <t>030412001004</t>
  </si>
  <si>
    <t>LED600*600平板灯（厂家定制）</t>
  </si>
  <si>
    <t>1.定位
2.吊链安装
3.灯具安装</t>
  </si>
  <si>
    <t>LED1200*100长条灯灯（厂家定制）</t>
  </si>
  <si>
    <t>1.定位
2.吊链安装
3.灯具安装1200*100</t>
  </si>
  <si>
    <t>LED软膜天花灯（厂家定制）</t>
  </si>
  <si>
    <t>030412001012</t>
  </si>
  <si>
    <t>LED灯带</t>
  </si>
  <si>
    <t>1.定位
2.灯具安装</t>
  </si>
  <si>
    <t>030413002001</t>
  </si>
  <si>
    <t>地面、墙面开槽</t>
  </si>
  <si>
    <t>1.定位
2.开槽</t>
  </si>
  <si>
    <t>厨房电缆线管SC50</t>
  </si>
  <si>
    <t>1.加工
2.安装</t>
  </si>
  <si>
    <t>厨房电缆线管SC40</t>
  </si>
  <si>
    <t>厨房电缆线管SC25</t>
  </si>
  <si>
    <t>厨房设备380V四项专用插座</t>
  </si>
  <si>
    <t>防水五孔插座</t>
  </si>
  <si>
    <t>AP-DB(500*600*200)</t>
  </si>
  <si>
    <t>正泰</t>
  </si>
  <si>
    <t>8AL-CZ(600*2200*200)</t>
  </si>
  <si>
    <t>AP-CT(500*600*200)</t>
  </si>
  <si>
    <t>AP-FJ(500*600*200)</t>
  </si>
  <si>
    <t>9AP-KT(400*500*200)</t>
  </si>
  <si>
    <t>AP-KT P230-8路</t>
  </si>
  <si>
    <t>AL6-1 P230-45路</t>
  </si>
  <si>
    <t>AL9-1 P230-24路</t>
  </si>
  <si>
    <t>应急箱ALE</t>
  </si>
  <si>
    <t>DWZ-YJY(4*70+1*35)电缆敷设</t>
  </si>
  <si>
    <t>1、电缆铺设</t>
  </si>
  <si>
    <t>70电缆铜鼻子制作</t>
  </si>
  <si>
    <t>1.压线鼻子安装</t>
  </si>
  <si>
    <t>DWZ-YJY(4*35+1*16)电缆敷设</t>
  </si>
  <si>
    <t>1.电缆铺设</t>
  </si>
  <si>
    <t>35电缆铜鼻子制作</t>
  </si>
  <si>
    <t>WDZ-YJY5*16电缆</t>
  </si>
  <si>
    <t>16电缆铜鼻子制作</t>
  </si>
  <si>
    <t>烤箱WDZ-YJY5*10电缆</t>
  </si>
  <si>
    <t>10电缆铜鼻子制作</t>
  </si>
  <si>
    <t>WDZ-YJY5*4电缆</t>
  </si>
  <si>
    <t>厨房排烟管</t>
  </si>
  <si>
    <t>1.加工管道
2.安装</t>
  </si>
  <si>
    <t>屋面排烟机</t>
  </si>
  <si>
    <t>1.设备基础
2.设备</t>
  </si>
  <si>
    <t>台</t>
  </si>
  <si>
    <t>油烟净化器</t>
  </si>
  <si>
    <t>轴流风机</t>
  </si>
  <si>
    <t>双轴流风机</t>
  </si>
  <si>
    <t>031001006001</t>
  </si>
  <si>
    <t>pvc110水管（联塑）</t>
  </si>
  <si>
    <t>1.测量定位
2.链接管件</t>
  </si>
  <si>
    <t>031001006002</t>
  </si>
  <si>
    <t>pvc75水管（联塑）</t>
  </si>
  <si>
    <t>031001006003</t>
  </si>
  <si>
    <t>pvc50水管（联塑）</t>
  </si>
  <si>
    <t>031001006004</t>
  </si>
  <si>
    <t>ppr50给水管（联塑）</t>
  </si>
  <si>
    <t>031001006005</t>
  </si>
  <si>
    <t>ppr32给水管（联塑）</t>
  </si>
  <si>
    <t>ppr25给水管（联塑）</t>
  </si>
  <si>
    <t>031001006006</t>
  </si>
  <si>
    <t>ppr20给水管（联塑）</t>
  </si>
  <si>
    <t>031003001001</t>
  </si>
  <si>
    <t>32内丝球阀（联塑）</t>
  </si>
  <si>
    <t>031003001002</t>
  </si>
  <si>
    <t>32内丝直接（联塑）</t>
  </si>
  <si>
    <t>031003001003</t>
  </si>
  <si>
    <t>20内丝球阀（联塑）</t>
  </si>
  <si>
    <t>031003001004</t>
  </si>
  <si>
    <t>20内丝直接（联塑）</t>
  </si>
  <si>
    <t>031004006002</t>
  </si>
  <si>
    <t>蹲便+水箱</t>
  </si>
  <si>
    <t>1.配件安装
2.安装蹲便</t>
  </si>
  <si>
    <t>组</t>
  </si>
  <si>
    <t>031004007001</t>
  </si>
  <si>
    <t>小便斗+感应器</t>
  </si>
  <si>
    <t>1.配件安装
2.安装小便器</t>
  </si>
  <si>
    <t>031004004001</t>
  </si>
  <si>
    <t>拖布池</t>
  </si>
  <si>
    <t>1.配件安装
2.安装成品拖布池</t>
  </si>
  <si>
    <t>031004003001</t>
  </si>
  <si>
    <t>洗手盆+水龙头</t>
  </si>
  <si>
    <t>1.配件安装
2.安装洗手盆</t>
  </si>
  <si>
    <t>031004014001</t>
  </si>
  <si>
    <t>地漏</t>
  </si>
  <si>
    <t>1.地漏安装</t>
  </si>
  <si>
    <t>030702007001</t>
  </si>
  <si>
    <t>排风扇</t>
  </si>
  <si>
    <t>1.排风扇安装</t>
  </si>
  <si>
    <t>030413003001</t>
  </si>
  <si>
    <t>水钻打孔</t>
  </si>
  <si>
    <t>1.钻孔直径110</t>
  </si>
  <si>
    <t>030413003002</t>
  </si>
  <si>
    <t>1.钻孔直径75</t>
  </si>
  <si>
    <t>030703011001</t>
  </si>
  <si>
    <t>利旧风机盘管</t>
  </si>
  <si>
    <t>030703011002</t>
  </si>
  <si>
    <t>利旧热回收机组</t>
  </si>
  <si>
    <t>030703011003</t>
  </si>
  <si>
    <t>新装风机盘管</t>
  </si>
  <si>
    <t>FP-34</t>
  </si>
  <si>
    <t>030703011004</t>
  </si>
  <si>
    <t>FP-51</t>
  </si>
  <si>
    <t>030703011005</t>
  </si>
  <si>
    <t>镀锌钢管</t>
  </si>
  <si>
    <t>DN50</t>
  </si>
  <si>
    <t>米</t>
  </si>
  <si>
    <t>030703007001</t>
  </si>
  <si>
    <t>DN40</t>
  </si>
  <si>
    <t>030703007002</t>
  </si>
  <si>
    <t>DN20</t>
  </si>
  <si>
    <t>030702001001</t>
  </si>
  <si>
    <t>黄铜球阀</t>
  </si>
  <si>
    <t>黄铜过滤器</t>
  </si>
  <si>
    <t>不锈钢软连接</t>
  </si>
  <si>
    <t>电动两通阀</t>
  </si>
  <si>
    <t>放气阀</t>
  </si>
  <si>
    <t>70度防火阀</t>
  </si>
  <si>
    <t>500*200</t>
  </si>
  <si>
    <t>320*120</t>
  </si>
  <si>
    <t>止回阀</t>
  </si>
  <si>
    <t>静压箱</t>
  </si>
  <si>
    <t>600*800*300</t>
  </si>
  <si>
    <t>条缝风口</t>
  </si>
  <si>
    <t>1000*200</t>
  </si>
  <si>
    <t>030703007003</t>
  </si>
  <si>
    <t>散流器</t>
  </si>
  <si>
    <t>200*200</t>
  </si>
  <si>
    <t>031208003001</t>
  </si>
  <si>
    <t>空调送风口</t>
  </si>
  <si>
    <t>031208003002</t>
  </si>
  <si>
    <t>空调回风口</t>
  </si>
  <si>
    <t>030413001001</t>
  </si>
  <si>
    <t>通风管道</t>
  </si>
  <si>
    <t>δ=0.75</t>
  </si>
  <si>
    <t>橡塑保温</t>
  </si>
  <si>
    <t>斜流风机</t>
  </si>
  <si>
    <t>9400m³/h</t>
  </si>
  <si>
    <t>2500m³/h</t>
  </si>
  <si>
    <t>安装辅材</t>
  </si>
  <si>
    <t>项</t>
  </si>
  <si>
    <t>配管</t>
  </si>
  <si>
    <t>1.名称：穿线管
2.规格：JDG20</t>
  </si>
  <si>
    <t>1.名称：金属桥架
2.规格：200*100
3.工作内容：包工包料</t>
  </si>
  <si>
    <t>网络插座TD</t>
  </si>
  <si>
    <t>网络插座</t>
  </si>
  <si>
    <t>交换机</t>
  </si>
  <si>
    <t>POE交换机</t>
  </si>
  <si>
    <t>AP</t>
  </si>
  <si>
    <t>无线AP</t>
  </si>
  <si>
    <r>
      <rPr>
        <sz val="9"/>
        <color theme="1"/>
        <rFont val="宋体"/>
        <charset val="134"/>
      </rPr>
      <t>AP供电交换机</t>
    </r>
    <r>
      <rPr>
        <sz val="9"/>
        <color theme="1"/>
        <rFont val="Calibri"/>
        <charset val="134"/>
      </rPr>
      <t>16</t>
    </r>
    <r>
      <rPr>
        <sz val="9"/>
        <color theme="1"/>
        <rFont val="宋体"/>
        <charset val="134"/>
      </rPr>
      <t>口</t>
    </r>
  </si>
  <si>
    <t>企业路由器</t>
  </si>
  <si>
    <t>网线</t>
  </si>
  <si>
    <t>超六类</t>
  </si>
  <si>
    <t>水晶头镀金</t>
  </si>
  <si>
    <t>屏蔽水晶头</t>
  </si>
  <si>
    <t>盒</t>
  </si>
  <si>
    <t>42U机柜</t>
  </si>
  <si>
    <t>机柜托盘</t>
  </si>
  <si>
    <t>摄像头</t>
  </si>
  <si>
    <t>265规格</t>
  </si>
  <si>
    <r>
      <rPr>
        <sz val="9"/>
        <color theme="1"/>
        <rFont val="宋体"/>
        <charset val="134"/>
      </rPr>
      <t>录像机双盘</t>
    </r>
    <r>
      <rPr>
        <sz val="9"/>
        <color theme="1"/>
        <rFont val="Calibri"/>
        <charset val="134"/>
      </rPr>
      <t>32</t>
    </r>
    <r>
      <rPr>
        <sz val="9"/>
        <color theme="1"/>
        <rFont val="宋体"/>
        <charset val="134"/>
      </rPr>
      <t>路</t>
    </r>
  </si>
  <si>
    <t>硬盘</t>
  </si>
  <si>
    <t>7200RPM</t>
  </si>
  <si>
    <t>块</t>
  </si>
  <si>
    <t>24寸显示屏</t>
  </si>
  <si>
    <t>1080P</t>
  </si>
  <si>
    <t>TP供电交换机24口架</t>
  </si>
  <si>
    <t>消防工程</t>
  </si>
  <si>
    <t>1.名称：穿线管
2.规格：SC32</t>
  </si>
  <si>
    <t>1.名称：穿线管
2.规格：SC25</t>
  </si>
  <si>
    <t>1.名称：穿线管
2.规格：SC20</t>
  </si>
  <si>
    <t>1.名称：金属软管
2.规格：DN15</t>
  </si>
  <si>
    <t>配线</t>
  </si>
  <si>
    <t>1.名称：信号线
2.规格：ZR-RVS2*1.5</t>
  </si>
  <si>
    <t>1.名称:电源线
2.规格：ZR-RVV2*2.5</t>
  </si>
  <si>
    <t>1.名称:启泵线
2.规格：ZR-BVR4*1.5</t>
  </si>
  <si>
    <t>疏散指示</t>
  </si>
  <si>
    <t>1.疏散指示安装</t>
  </si>
  <si>
    <t>安全出口</t>
  </si>
  <si>
    <t>1.安全出口安装</t>
  </si>
  <si>
    <t>新增智能感烟探测器</t>
  </si>
  <si>
    <t>1.名称:感烟探测器
2.线制:总线制</t>
  </si>
  <si>
    <t>改位智能感烟探测器</t>
  </si>
  <si>
    <t>1.名称:感烟探测器
2.线制:总线制</t>
  </si>
  <si>
    <t>消火栓按钮</t>
  </si>
  <si>
    <t>1.名称：消火栓按钮
2.线制：总线制</t>
  </si>
  <si>
    <t>手动报警按钮带电话插孔</t>
  </si>
  <si>
    <t>1.名称：手动报警按钮
2.线制：总线制</t>
  </si>
  <si>
    <t>广播音箱</t>
  </si>
  <si>
    <t>1.名称：消防广播
2.安装方式：吸顶安装</t>
  </si>
  <si>
    <t>声光报警器</t>
  </si>
  <si>
    <t>1.名称：声光报警器
2.线制：总线制</t>
  </si>
  <si>
    <t>喷淋头</t>
  </si>
  <si>
    <t>1.名称：喷淋头
2.线制：总线制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</si>
</sst>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9"/>
      <color theme="1"/>
      <name val="??"/>
      <charset val="134"/>
      <scheme val="minor"/>
    </font>
    <font>
      <sz val="12"/>
      <color theme="1"/>
      <name val="??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sz val="9"/>
      <color theme="1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4"/>
        <bgColor indexed="64"/>
      </patternFill>
    </fill>
    <fill>
      <patternFill patternType="solid">
        <fgColor theme="6" tint="0.6"/>
        <bgColor indexed="1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6"/>
        <bgColor indexed="1"/>
      </patternFill>
    </fill>
    <fill>
      <patternFill patternType="solid">
        <fgColor theme="4" tint="0.6"/>
        <bgColor indexed="64"/>
      </patternFill>
    </fill>
    <fill>
      <patternFill patternType="solid">
        <fgColor theme="6" tint="0.4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0" fillId="0" borderId="0"/>
  </cellStyleXfs>
  <cellXfs count="73">
    <xf numFmtId="0" fontId="0" fillId="0" borderId="0" xfId="49"/>
    <xf numFmtId="0" fontId="0" fillId="0" borderId="0" xfId="49" applyFill="1"/>
    <xf numFmtId="0" fontId="1" fillId="0" borderId="0" xfId="49" applyFont="1" applyFill="1"/>
    <xf numFmtId="0" fontId="0" fillId="0" borderId="0" xfId="49" applyAlignment="1">
      <alignment horizontal="center"/>
    </xf>
    <xf numFmtId="0" fontId="0" fillId="0" borderId="0" xfId="49" applyAlignment="1">
      <alignment horizontal="left"/>
    </xf>
    <xf numFmtId="0" fontId="0" fillId="0" borderId="0" xfId="49" applyAlignment="1">
      <alignment horizontal="center"/>
    </xf>
    <xf numFmtId="0" fontId="2" fillId="2" borderId="0" xfId="49" applyFont="1" applyFill="1" applyBorder="1" applyAlignment="1">
      <alignment horizontal="center" vertical="center" wrapText="1"/>
    </xf>
    <xf numFmtId="0" fontId="2" fillId="2" borderId="0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left" vertical="center" wrapText="1"/>
    </xf>
    <xf numFmtId="176" fontId="4" fillId="3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center" vertical="center" wrapText="1"/>
    </xf>
    <xf numFmtId="176" fontId="1" fillId="0" borderId="0" xfId="49" applyNumberFormat="1" applyFont="1" applyFill="1"/>
    <xf numFmtId="9" fontId="3" fillId="0" borderId="2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43" fontId="5" fillId="0" borderId="2" xfId="8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3" fontId="3" fillId="0" borderId="2" xfId="8" applyFont="1" applyFill="1" applyBorder="1" applyAlignment="1" applyProtection="1">
      <alignment horizontal="center" vertical="center" wrapText="1"/>
    </xf>
    <xf numFmtId="43" fontId="6" fillId="0" borderId="2" xfId="8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horizontal="center" vertical="center"/>
    </xf>
    <xf numFmtId="0" fontId="0" fillId="0" borderId="0" xfId="49" applyFill="1" applyAlignment="1">
      <alignment horizontal="center"/>
    </xf>
    <xf numFmtId="0" fontId="0" fillId="0" borderId="0" xfId="49" applyFill="1" applyAlignment="1">
      <alignment horizontal="left"/>
    </xf>
    <xf numFmtId="0" fontId="0" fillId="0" borderId="0" xfId="49" applyFill="1" applyAlignment="1">
      <alignment horizontal="center"/>
    </xf>
    <xf numFmtId="0" fontId="0" fillId="0" borderId="0" xfId="49" applyAlignment="1">
      <alignment horizontal="left"/>
    </xf>
    <xf numFmtId="176" fontId="0" fillId="0" borderId="0" xfId="49" applyNumberFormat="1"/>
    <xf numFmtId="0" fontId="2" fillId="2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3" fillId="4" borderId="2" xfId="49" applyNumberFormat="1" applyFont="1" applyFill="1" applyBorder="1" applyAlignment="1">
      <alignment horizontal="center" vertical="center" wrapText="1"/>
    </xf>
    <xf numFmtId="0" fontId="4" fillId="5" borderId="2" xfId="49" applyFont="1" applyFill="1" applyBorder="1" applyAlignment="1">
      <alignment horizontal="center" vertical="center" wrapText="1"/>
    </xf>
    <xf numFmtId="0" fontId="4" fillId="5" borderId="2" xfId="49" applyFont="1" applyFill="1" applyBorder="1" applyAlignment="1">
      <alignment horizontal="left" vertical="center" wrapText="1"/>
    </xf>
    <xf numFmtId="176" fontId="4" fillId="5" borderId="2" xfId="49" applyNumberFormat="1" applyFont="1" applyFill="1" applyBorder="1" applyAlignment="1">
      <alignment horizontal="center" vertical="center" wrapText="1"/>
    </xf>
    <xf numFmtId="0" fontId="0" fillId="0" borderId="2" xfId="49" applyFill="1" applyBorder="1"/>
    <xf numFmtId="176" fontId="0" fillId="0" borderId="0" xfId="49" applyNumberFormat="1" applyAlignment="1">
      <alignment horizontal="left"/>
    </xf>
    <xf numFmtId="176" fontId="5" fillId="5" borderId="2" xfId="49" applyNumberFormat="1" applyFont="1" applyFill="1" applyBorder="1" applyAlignment="1">
      <alignment horizontal="center" vertical="center" wrapText="1"/>
    </xf>
    <xf numFmtId="176" fontId="0" fillId="0" borderId="0" xfId="49" applyNumberFormat="1" applyFill="1"/>
    <xf numFmtId="0" fontId="0" fillId="6" borderId="0" xfId="49" applyFill="1"/>
    <xf numFmtId="0" fontId="5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/>
    </xf>
    <xf numFmtId="0" fontId="4" fillId="7" borderId="6" xfId="49" applyFont="1" applyFill="1" applyBorder="1" applyAlignment="1">
      <alignment horizontal="center" vertical="center" wrapText="1"/>
    </xf>
    <xf numFmtId="0" fontId="4" fillId="7" borderId="7" xfId="49" applyFont="1" applyFill="1" applyBorder="1" applyAlignment="1">
      <alignment horizontal="center" vertical="center" wrapText="1"/>
    </xf>
    <xf numFmtId="176" fontId="4" fillId="7" borderId="7" xfId="49" applyNumberFormat="1" applyFont="1" applyFill="1" applyBorder="1" applyAlignment="1">
      <alignment horizontal="right" vertical="center" wrapText="1"/>
    </xf>
    <xf numFmtId="0" fontId="1" fillId="8" borderId="8" xfId="49" applyFont="1" applyFill="1" applyBorder="1" applyAlignment="1">
      <alignment horizontal="center" vertical="center"/>
    </xf>
    <xf numFmtId="0" fontId="4" fillId="2" borderId="9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right" vertical="center" wrapText="1"/>
    </xf>
    <xf numFmtId="0" fontId="1" fillId="0" borderId="10" xfId="49" applyFont="1" applyBorder="1" applyAlignment="1">
      <alignment horizontal="center" vertical="center" wrapText="1"/>
    </xf>
    <xf numFmtId="0" fontId="4" fillId="9" borderId="6" xfId="49" applyFont="1" applyFill="1" applyBorder="1" applyAlignment="1">
      <alignment horizontal="center" vertical="center" wrapText="1"/>
    </xf>
    <xf numFmtId="0" fontId="4" fillId="9" borderId="7" xfId="49" applyFont="1" applyFill="1" applyBorder="1" applyAlignment="1">
      <alignment horizontal="center" vertical="center" wrapText="1"/>
    </xf>
    <xf numFmtId="176" fontId="4" fillId="9" borderId="7" xfId="49" applyNumberFormat="1" applyFont="1" applyFill="1" applyBorder="1" applyAlignment="1">
      <alignment horizontal="right" vertical="center" wrapText="1"/>
    </xf>
    <xf numFmtId="0" fontId="1" fillId="3" borderId="8" xfId="49" applyFont="1" applyFill="1" applyBorder="1" applyAlignment="1">
      <alignment horizontal="center" vertical="center"/>
    </xf>
    <xf numFmtId="0" fontId="3" fillId="0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tabSelected="1" zoomScale="115" zoomScaleNormal="115" topLeftCell="A3" workbookViewId="0">
      <selection activeCell="J14" sqref="J14"/>
    </sheetView>
  </sheetViews>
  <sheetFormatPr defaultColWidth="9" defaultRowHeight="12" outlineLevelCol="3"/>
  <cols>
    <col min="1" max="1" width="14.4095238095238" customWidth="1"/>
    <col min="2" max="2" width="22.2285714285714" style="3" customWidth="1"/>
    <col min="3" max="3" width="26.4571428571429" customWidth="1"/>
    <col min="4" max="4" width="19.1238095238095" style="5" customWidth="1"/>
  </cols>
  <sheetData>
    <row r="1" ht="27.75" customHeight="1" spans="1:4">
      <c r="A1" s="43" t="s">
        <v>0</v>
      </c>
      <c r="B1" s="43"/>
      <c r="C1" s="43"/>
      <c r="D1" s="43"/>
    </row>
    <row r="2" ht="36.75" customHeight="1" spans="1:4">
      <c r="A2" s="56" t="s">
        <v>1</v>
      </c>
      <c r="B2" s="57"/>
      <c r="C2" s="56"/>
      <c r="D2" s="56"/>
    </row>
    <row r="3" ht="33" customHeight="1" spans="1:4">
      <c r="A3" s="58" t="s">
        <v>2</v>
      </c>
      <c r="B3" s="59" t="s">
        <v>3</v>
      </c>
      <c r="C3" s="59" t="s">
        <v>4</v>
      </c>
      <c r="D3" s="60" t="s">
        <v>5</v>
      </c>
    </row>
    <row r="4" s="55" customFormat="1" ht="32" customHeight="1" spans="1:4">
      <c r="A4" s="61">
        <v>1</v>
      </c>
      <c r="B4" s="62" t="s">
        <v>6</v>
      </c>
      <c r="C4" s="63">
        <f>SUM(C5:C9)</f>
        <v>0</v>
      </c>
      <c r="D4" s="64"/>
    </row>
    <row r="5" ht="32" customHeight="1" spans="1:4">
      <c r="A5" s="65">
        <v>1.1</v>
      </c>
      <c r="B5" s="66" t="s">
        <v>7</v>
      </c>
      <c r="C5" s="67">
        <f>装饰工程!M5</f>
        <v>0</v>
      </c>
      <c r="D5" s="68"/>
    </row>
    <row r="6" ht="32" customHeight="1" spans="1:4">
      <c r="A6" s="65">
        <v>1.2</v>
      </c>
      <c r="B6" s="66" t="s">
        <v>8</v>
      </c>
      <c r="C6" s="67">
        <f>装饰工程!M38</f>
        <v>0</v>
      </c>
      <c r="D6" s="68"/>
    </row>
    <row r="7" ht="32" customHeight="1" spans="1:4">
      <c r="A7" s="65">
        <v>1.3</v>
      </c>
      <c r="B7" s="66" t="s">
        <v>9</v>
      </c>
      <c r="C7" s="67">
        <f>装饰工程!M79</f>
        <v>0</v>
      </c>
      <c r="D7" s="68"/>
    </row>
    <row r="8" ht="32" customHeight="1" spans="1:4">
      <c r="A8" s="65">
        <v>1.4</v>
      </c>
      <c r="B8" s="66" t="s">
        <v>10</v>
      </c>
      <c r="C8" s="67">
        <f>装饰工程!M121</f>
        <v>0</v>
      </c>
      <c r="D8" s="68"/>
    </row>
    <row r="9" ht="32" customHeight="1" spans="1:4">
      <c r="A9" s="65">
        <v>1.5</v>
      </c>
      <c r="B9" s="66" t="s">
        <v>11</v>
      </c>
      <c r="C9" s="67">
        <f>装饰工程!M161</f>
        <v>0</v>
      </c>
      <c r="D9" s="68"/>
    </row>
    <row r="10" s="55" customFormat="1" ht="32" customHeight="1" spans="1:4">
      <c r="A10" s="61">
        <v>2</v>
      </c>
      <c r="B10" s="62" t="s">
        <v>12</v>
      </c>
      <c r="C10" s="63">
        <f>SUM(C11:C15)</f>
        <v>0</v>
      </c>
      <c r="D10" s="64"/>
    </row>
    <row r="11" ht="32" customHeight="1" spans="1:4">
      <c r="A11" s="65">
        <v>2.1</v>
      </c>
      <c r="B11" s="66" t="s">
        <v>13</v>
      </c>
      <c r="C11" s="67">
        <f>安装工程!M6</f>
        <v>0</v>
      </c>
      <c r="D11" s="68"/>
    </row>
    <row r="12" ht="32" customHeight="1" spans="1:4">
      <c r="A12" s="65">
        <v>2.2</v>
      </c>
      <c r="B12" s="66" t="s">
        <v>14</v>
      </c>
      <c r="C12" s="67">
        <f>安装工程!M58</f>
        <v>0</v>
      </c>
      <c r="D12" s="68"/>
    </row>
    <row r="13" ht="32" customHeight="1" spans="1:4">
      <c r="A13" s="65">
        <v>2.3</v>
      </c>
      <c r="B13" s="66" t="s">
        <v>15</v>
      </c>
      <c r="C13" s="67">
        <f>安装工程!M78</f>
        <v>0</v>
      </c>
      <c r="D13" s="68"/>
    </row>
    <row r="14" ht="32" customHeight="1" spans="1:4">
      <c r="A14" s="65">
        <v>2.4</v>
      </c>
      <c r="B14" s="66" t="s">
        <v>16</v>
      </c>
      <c r="C14" s="67">
        <f>安装工程!M106</f>
        <v>0</v>
      </c>
      <c r="D14" s="68"/>
    </row>
    <row r="15" ht="32" customHeight="1" spans="1:4">
      <c r="A15" s="65">
        <v>2.5</v>
      </c>
      <c r="B15" s="66" t="s">
        <v>17</v>
      </c>
      <c r="C15" s="67">
        <f>安装工程!M123</f>
        <v>0</v>
      </c>
      <c r="D15" s="68"/>
    </row>
    <row r="16" s="55" customFormat="1" ht="32" customHeight="1" spans="1:4">
      <c r="A16" s="61">
        <v>3</v>
      </c>
      <c r="B16" s="62" t="s">
        <v>18</v>
      </c>
      <c r="C16" s="63">
        <v>0</v>
      </c>
      <c r="D16" s="64"/>
    </row>
    <row r="17" ht="32" customHeight="1" spans="1:4">
      <c r="A17" s="69">
        <v>4</v>
      </c>
      <c r="B17" s="70" t="s">
        <v>19</v>
      </c>
      <c r="C17" s="71">
        <f>C4+C10+C16</f>
        <v>0</v>
      </c>
      <c r="D17" s="72"/>
    </row>
  </sheetData>
  <mergeCells count="2">
    <mergeCell ref="A1:D1"/>
    <mergeCell ref="A2:D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N179"/>
  <sheetViews>
    <sheetView showGridLines="0" zoomScale="115" zoomScaleNormal="115" workbookViewId="0">
      <pane ySplit="4" topLeftCell="A6" activePane="bottomLeft" state="frozen"/>
      <selection/>
      <selection pane="bottomLeft" activeCell="N8" sqref="N8"/>
    </sheetView>
  </sheetViews>
  <sheetFormatPr defaultColWidth="9" defaultRowHeight="12"/>
  <cols>
    <col min="1" max="1" width="6.5047619047619" style="3" customWidth="1"/>
    <col min="2" max="2" width="14.2857142857143" customWidth="1"/>
    <col min="3" max="3" width="19.5047619047619" customWidth="1"/>
    <col min="4" max="4" width="44.7142857142857" customWidth="1"/>
    <col min="5" max="5" width="7.08571428571429" customWidth="1"/>
    <col min="6" max="6" width="9.17142857142857" style="3" customWidth="1"/>
    <col min="7" max="8" width="9.80952380952381" style="40" customWidth="1"/>
    <col min="9" max="9" width="8.2" style="40" customWidth="1"/>
    <col min="10" max="11" width="9.80952380952381" style="40" customWidth="1"/>
    <col min="12" max="13" width="15.152380952381" style="40" customWidth="1"/>
    <col min="14" max="14" width="14" style="42"/>
    <col min="16" max="16" width="18.8" customWidth="1"/>
    <col min="17" max="17" width="12.8761904761905"/>
  </cols>
  <sheetData>
    <row r="1" ht="27.75" customHeight="1" spans="1:13">
      <c r="A1" s="43" t="s">
        <v>20</v>
      </c>
      <c r="B1" s="43"/>
      <c r="C1" s="43"/>
      <c r="D1" s="43"/>
      <c r="E1" s="43"/>
      <c r="F1" s="43"/>
      <c r="G1" s="44"/>
      <c r="H1" s="44"/>
      <c r="I1" s="44"/>
      <c r="J1" s="44"/>
      <c r="K1" s="44"/>
      <c r="L1" s="44"/>
      <c r="M1" s="44"/>
    </row>
    <row r="2" s="41" customFormat="1" ht="29" customHeight="1" spans="1:14">
      <c r="A2" s="45" t="s">
        <v>21</v>
      </c>
      <c r="B2" s="45"/>
      <c r="C2" s="45"/>
      <c r="D2" s="45"/>
      <c r="E2" s="45"/>
      <c r="F2" s="45"/>
      <c r="G2" s="9"/>
      <c r="H2" s="9"/>
      <c r="I2" s="9"/>
      <c r="J2" s="9"/>
      <c r="K2" s="9"/>
      <c r="L2" s="9"/>
      <c r="M2" s="9"/>
      <c r="N2" s="52"/>
    </row>
    <row r="3" ht="18" customHeight="1" spans="1:13">
      <c r="A3" s="46" t="s">
        <v>2</v>
      </c>
      <c r="B3" s="46" t="s">
        <v>22</v>
      </c>
      <c r="C3" s="46" t="s">
        <v>23</v>
      </c>
      <c r="D3" s="46" t="s">
        <v>24</v>
      </c>
      <c r="E3" s="46" t="s">
        <v>25</v>
      </c>
      <c r="F3" s="46" t="s">
        <v>26</v>
      </c>
      <c r="G3" s="13" t="s">
        <v>4</v>
      </c>
      <c r="H3" s="13"/>
      <c r="I3" s="13"/>
      <c r="J3" s="13"/>
      <c r="K3" s="13"/>
      <c r="L3" s="13"/>
      <c r="M3" s="13"/>
    </row>
    <row r="4" ht="32" customHeight="1" spans="1:13">
      <c r="A4" s="46"/>
      <c r="B4" s="46"/>
      <c r="C4" s="46"/>
      <c r="D4" s="46"/>
      <c r="E4" s="46"/>
      <c r="F4" s="46"/>
      <c r="G4" s="47" t="s">
        <v>27</v>
      </c>
      <c r="H4" s="47" t="s">
        <v>28</v>
      </c>
      <c r="I4" s="47" t="s">
        <v>29</v>
      </c>
      <c r="J4" s="47" t="s">
        <v>30</v>
      </c>
      <c r="K4" s="47" t="s">
        <v>31</v>
      </c>
      <c r="L4" s="47" t="s">
        <v>32</v>
      </c>
      <c r="M4" s="47" t="s">
        <v>33</v>
      </c>
    </row>
    <row r="5" s="2" customFormat="1" ht="32" customHeight="1" spans="1:14">
      <c r="A5" s="14">
        <v>1.1</v>
      </c>
      <c r="B5" s="14"/>
      <c r="C5" s="15" t="s">
        <v>34</v>
      </c>
      <c r="D5" s="15"/>
      <c r="E5" s="15"/>
      <c r="F5" s="14"/>
      <c r="G5" s="16"/>
      <c r="H5" s="16"/>
      <c r="I5" s="16"/>
      <c r="J5" s="16"/>
      <c r="K5" s="16"/>
      <c r="L5" s="16">
        <f>L6+L17+L25+L34</f>
        <v>0</v>
      </c>
      <c r="M5" s="16">
        <f>M6+M17+M25+M34</f>
        <v>0</v>
      </c>
      <c r="N5" s="19"/>
    </row>
    <row r="6" s="2" customFormat="1" ht="31" customHeight="1" spans="1:14">
      <c r="A6" s="48"/>
      <c r="B6" s="48"/>
      <c r="C6" s="49" t="s">
        <v>35</v>
      </c>
      <c r="D6" s="49"/>
      <c r="E6" s="49"/>
      <c r="F6" s="48"/>
      <c r="G6" s="50"/>
      <c r="H6" s="50"/>
      <c r="I6" s="50"/>
      <c r="J6" s="50"/>
      <c r="K6" s="50"/>
      <c r="L6" s="53">
        <f>SUM(L7:L16)</f>
        <v>0</v>
      </c>
      <c r="M6" s="53">
        <f>SUM(M7:M16)</f>
        <v>0</v>
      </c>
      <c r="N6" s="19"/>
    </row>
    <row r="7" s="1" customFormat="1" ht="59" customHeight="1" outlineLevel="1" spans="1:14">
      <c r="A7" s="11">
        <v>1</v>
      </c>
      <c r="B7" s="11" t="s">
        <v>36</v>
      </c>
      <c r="C7" s="12" t="s">
        <v>37</v>
      </c>
      <c r="D7" s="12" t="s">
        <v>38</v>
      </c>
      <c r="E7" s="11" t="s">
        <v>39</v>
      </c>
      <c r="F7" s="11">
        <v>459.41</v>
      </c>
      <c r="G7" s="13"/>
      <c r="H7" s="51"/>
      <c r="I7" s="20">
        <v>0.09</v>
      </c>
      <c r="J7" s="13"/>
      <c r="K7" s="13">
        <f>J7*1.09</f>
        <v>0</v>
      </c>
      <c r="L7" s="21">
        <f>J7*F7</f>
        <v>0</v>
      </c>
      <c r="M7" s="21">
        <f>F7*K7</f>
        <v>0</v>
      </c>
      <c r="N7" s="54"/>
    </row>
    <row r="8" s="1" customFormat="1" ht="58" customHeight="1" outlineLevel="1" spans="1:14">
      <c r="A8" s="11">
        <v>2</v>
      </c>
      <c r="B8" s="11" t="s">
        <v>40</v>
      </c>
      <c r="C8" s="12" t="s">
        <v>41</v>
      </c>
      <c r="D8" s="12" t="s">
        <v>42</v>
      </c>
      <c r="E8" s="11" t="s">
        <v>39</v>
      </c>
      <c r="F8" s="11">
        <v>459.41</v>
      </c>
      <c r="G8" s="13"/>
      <c r="H8" s="13"/>
      <c r="I8" s="20">
        <v>0.09</v>
      </c>
      <c r="J8" s="13"/>
      <c r="K8" s="13">
        <f>J8*1.09</f>
        <v>0</v>
      </c>
      <c r="L8" s="21">
        <f>J8*F8</f>
        <v>0</v>
      </c>
      <c r="M8" s="21">
        <f>F8*K8</f>
        <v>0</v>
      </c>
      <c r="N8" s="54"/>
    </row>
    <row r="9" s="1" customFormat="1" ht="66" customHeight="1" outlineLevel="1" spans="1:14">
      <c r="A9" s="11">
        <v>3</v>
      </c>
      <c r="B9" s="11" t="s">
        <v>43</v>
      </c>
      <c r="C9" s="12" t="s">
        <v>44</v>
      </c>
      <c r="D9" s="12" t="s">
        <v>45</v>
      </c>
      <c r="E9" s="11" t="s">
        <v>39</v>
      </c>
      <c r="F9" s="11">
        <f>40.86+32</f>
        <v>72.86</v>
      </c>
      <c r="G9" s="13"/>
      <c r="H9" s="13"/>
      <c r="I9" s="20">
        <v>0.09</v>
      </c>
      <c r="J9" s="13"/>
      <c r="K9" s="13">
        <f>J9*1.09</f>
        <v>0</v>
      </c>
      <c r="L9" s="21">
        <f>J9*F9</f>
        <v>0</v>
      </c>
      <c r="M9" s="21">
        <f>F9*K9</f>
        <v>0</v>
      </c>
      <c r="N9" s="54"/>
    </row>
    <row r="10" s="1" customFormat="1" ht="71" customHeight="1" outlineLevel="1" spans="1:14">
      <c r="A10" s="11">
        <v>4</v>
      </c>
      <c r="B10" s="11" t="s">
        <v>46</v>
      </c>
      <c r="C10" s="12" t="s">
        <v>47</v>
      </c>
      <c r="D10" s="12" t="s">
        <v>48</v>
      </c>
      <c r="E10" s="11" t="s">
        <v>39</v>
      </c>
      <c r="F10" s="11">
        <f>22.52+18.34</f>
        <v>40.86</v>
      </c>
      <c r="G10" s="13"/>
      <c r="H10" s="13"/>
      <c r="I10" s="20">
        <v>0.09</v>
      </c>
      <c r="J10" s="13"/>
      <c r="K10" s="13">
        <f>J10*1.09</f>
        <v>0</v>
      </c>
      <c r="L10" s="21">
        <f>J10*F10</f>
        <v>0</v>
      </c>
      <c r="M10" s="21">
        <f>F10*K10</f>
        <v>0</v>
      </c>
      <c r="N10" s="54"/>
    </row>
    <row r="11" s="1" customFormat="1" ht="51" customHeight="1" outlineLevel="1" spans="1:14">
      <c r="A11" s="11">
        <v>5</v>
      </c>
      <c r="B11" s="11" t="s">
        <v>49</v>
      </c>
      <c r="C11" s="12" t="s">
        <v>50</v>
      </c>
      <c r="D11" s="12" t="s">
        <v>51</v>
      </c>
      <c r="E11" s="11" t="s">
        <v>52</v>
      </c>
      <c r="F11" s="11">
        <f>1.8*2</f>
        <v>3.6</v>
      </c>
      <c r="G11" s="13"/>
      <c r="H11" s="13"/>
      <c r="I11" s="20">
        <v>0.09</v>
      </c>
      <c r="J11" s="13"/>
      <c r="K11" s="13">
        <f>J11*1.09</f>
        <v>0</v>
      </c>
      <c r="L11" s="21">
        <f>J11*F11</f>
        <v>0</v>
      </c>
      <c r="M11" s="21">
        <f>F11*K11</f>
        <v>0</v>
      </c>
      <c r="N11" s="54"/>
    </row>
    <row r="12" s="1" customFormat="1" ht="37" customHeight="1" outlineLevel="1" spans="1:14">
      <c r="A12" s="11">
        <v>6</v>
      </c>
      <c r="B12" s="11" t="s">
        <v>53</v>
      </c>
      <c r="C12" s="12" t="s">
        <v>54</v>
      </c>
      <c r="D12" s="12" t="s">
        <v>55</v>
      </c>
      <c r="E12" s="11" t="s">
        <v>39</v>
      </c>
      <c r="F12" s="11">
        <f>1.7*1.2*2</f>
        <v>4.08</v>
      </c>
      <c r="G12" s="13"/>
      <c r="H12" s="13"/>
      <c r="I12" s="20">
        <v>0.09</v>
      </c>
      <c r="J12" s="13"/>
      <c r="K12" s="13">
        <f>J12*1.09</f>
        <v>0</v>
      </c>
      <c r="L12" s="21">
        <f>J12*F12</f>
        <v>0</v>
      </c>
      <c r="M12" s="21">
        <f>F12*K12</f>
        <v>0</v>
      </c>
      <c r="N12" s="54"/>
    </row>
    <row r="13" s="1" customFormat="1" ht="69" customHeight="1" outlineLevel="1" spans="1:14">
      <c r="A13" s="11">
        <v>7</v>
      </c>
      <c r="B13" s="11" t="s">
        <v>56</v>
      </c>
      <c r="C13" s="12" t="s">
        <v>57</v>
      </c>
      <c r="D13" s="12" t="s">
        <v>58</v>
      </c>
      <c r="E13" s="11" t="s">
        <v>52</v>
      </c>
      <c r="F13" s="11">
        <v>270.5</v>
      </c>
      <c r="G13" s="13"/>
      <c r="H13" s="13"/>
      <c r="I13" s="20">
        <v>0.09</v>
      </c>
      <c r="J13" s="13"/>
      <c r="K13" s="13">
        <f t="shared" ref="K13:K18" si="0">J13*1.09</f>
        <v>0</v>
      </c>
      <c r="L13" s="21">
        <f t="shared" ref="L13:L18" si="1">J13*F13</f>
        <v>0</v>
      </c>
      <c r="M13" s="21">
        <f t="shared" ref="M13:M18" si="2">F13*K13</f>
        <v>0</v>
      </c>
      <c r="N13" s="54"/>
    </row>
    <row r="14" s="1" customFormat="1" ht="45" customHeight="1" outlineLevel="1" spans="1:14">
      <c r="A14" s="11">
        <v>8</v>
      </c>
      <c r="B14" s="73" t="s">
        <v>59</v>
      </c>
      <c r="C14" s="12" t="s">
        <v>60</v>
      </c>
      <c r="D14" s="12" t="s">
        <v>61</v>
      </c>
      <c r="E14" s="11" t="s">
        <v>62</v>
      </c>
      <c r="F14" s="11">
        <v>1.5</v>
      </c>
      <c r="G14" s="13"/>
      <c r="H14" s="13"/>
      <c r="I14" s="20">
        <v>0.09</v>
      </c>
      <c r="J14" s="13"/>
      <c r="K14" s="13">
        <f t="shared" si="0"/>
        <v>0</v>
      </c>
      <c r="L14" s="21">
        <f t="shared" si="1"/>
        <v>0</v>
      </c>
      <c r="M14" s="21">
        <f t="shared" si="2"/>
        <v>0</v>
      </c>
      <c r="N14" s="54"/>
    </row>
    <row r="15" s="1" customFormat="1" ht="73" customHeight="1" outlineLevel="1" spans="1:14">
      <c r="A15" s="11">
        <v>9</v>
      </c>
      <c r="B15" s="73" t="s">
        <v>59</v>
      </c>
      <c r="C15" s="12" t="s">
        <v>63</v>
      </c>
      <c r="D15" s="12" t="s">
        <v>64</v>
      </c>
      <c r="E15" s="11" t="s">
        <v>39</v>
      </c>
      <c r="F15" s="11">
        <v>1.2</v>
      </c>
      <c r="G15" s="13"/>
      <c r="H15" s="13"/>
      <c r="I15" s="20">
        <v>0.09</v>
      </c>
      <c r="J15" s="13"/>
      <c r="K15" s="13">
        <f t="shared" si="0"/>
        <v>0</v>
      </c>
      <c r="L15" s="21">
        <f t="shared" si="1"/>
        <v>0</v>
      </c>
      <c r="M15" s="21">
        <f t="shared" si="2"/>
        <v>0</v>
      </c>
      <c r="N15" s="54"/>
    </row>
    <row r="16" s="1" customFormat="1" ht="61" customHeight="1" outlineLevel="1" spans="1:14">
      <c r="A16" s="11">
        <v>10</v>
      </c>
      <c r="B16" s="73" t="s">
        <v>59</v>
      </c>
      <c r="C16" s="12" t="s">
        <v>65</v>
      </c>
      <c r="D16" s="12" t="s">
        <v>66</v>
      </c>
      <c r="E16" s="11" t="s">
        <v>52</v>
      </c>
      <c r="F16" s="11">
        <v>181</v>
      </c>
      <c r="G16" s="13"/>
      <c r="H16" s="13"/>
      <c r="I16" s="20">
        <v>0.09</v>
      </c>
      <c r="J16" s="13"/>
      <c r="K16" s="13">
        <f t="shared" si="0"/>
        <v>0</v>
      </c>
      <c r="L16" s="21">
        <f t="shared" si="1"/>
        <v>0</v>
      </c>
      <c r="M16" s="21">
        <f t="shared" si="2"/>
        <v>0</v>
      </c>
      <c r="N16" s="54"/>
    </row>
    <row r="17" s="2" customFormat="1" ht="31" customHeight="1" spans="1:14">
      <c r="A17" s="48"/>
      <c r="B17" s="48"/>
      <c r="C17" s="49" t="s">
        <v>67</v>
      </c>
      <c r="D17" s="49"/>
      <c r="E17" s="49"/>
      <c r="F17" s="48"/>
      <c r="G17" s="50"/>
      <c r="H17" s="50"/>
      <c r="I17" s="50"/>
      <c r="J17" s="50"/>
      <c r="K17" s="50"/>
      <c r="L17" s="53">
        <f>SUM(L18:L24)</f>
        <v>0</v>
      </c>
      <c r="M17" s="53">
        <f>SUM(M18:M24)</f>
        <v>0</v>
      </c>
      <c r="N17" s="19"/>
    </row>
    <row r="18" s="1" customFormat="1" ht="58" customHeight="1" outlineLevel="1" spans="1:14">
      <c r="A18" s="11">
        <v>1</v>
      </c>
      <c r="B18" s="11" t="s">
        <v>68</v>
      </c>
      <c r="C18" s="12" t="s">
        <v>69</v>
      </c>
      <c r="D18" s="12" t="s">
        <v>70</v>
      </c>
      <c r="E18" s="11" t="s">
        <v>71</v>
      </c>
      <c r="F18" s="11">
        <f>315.76+215*1.1</f>
        <v>552.26</v>
      </c>
      <c r="G18" s="13"/>
      <c r="H18" s="13"/>
      <c r="I18" s="20">
        <v>0.09</v>
      </c>
      <c r="J18" s="13"/>
      <c r="K18" s="13">
        <f t="shared" si="0"/>
        <v>0</v>
      </c>
      <c r="L18" s="21">
        <f t="shared" si="1"/>
        <v>0</v>
      </c>
      <c r="M18" s="21">
        <f t="shared" si="2"/>
        <v>0</v>
      </c>
      <c r="N18" s="54"/>
    </row>
    <row r="19" s="1" customFormat="1" ht="45" customHeight="1" outlineLevel="1" spans="1:14">
      <c r="A19" s="11">
        <v>2</v>
      </c>
      <c r="B19" s="11" t="s">
        <v>68</v>
      </c>
      <c r="C19" s="12" t="s">
        <v>72</v>
      </c>
      <c r="D19" s="12" t="s">
        <v>73</v>
      </c>
      <c r="E19" s="11" t="s">
        <v>39</v>
      </c>
      <c r="F19" s="11">
        <v>315.76</v>
      </c>
      <c r="G19" s="13"/>
      <c r="H19" s="13"/>
      <c r="I19" s="20">
        <v>0.09</v>
      </c>
      <c r="J19" s="13"/>
      <c r="K19" s="13">
        <f>J19*1.09</f>
        <v>0</v>
      </c>
      <c r="L19" s="21">
        <f>J19*F19</f>
        <v>0</v>
      </c>
      <c r="M19" s="21">
        <f>F19*K19</f>
        <v>0</v>
      </c>
      <c r="N19" s="54"/>
    </row>
    <row r="20" s="1" customFormat="1" ht="45" customHeight="1" outlineLevel="1" spans="1:14">
      <c r="A20" s="11">
        <v>3</v>
      </c>
      <c r="B20" s="11" t="s">
        <v>74</v>
      </c>
      <c r="C20" s="12" t="s">
        <v>75</v>
      </c>
      <c r="D20" s="12" t="s">
        <v>76</v>
      </c>
      <c r="E20" s="11" t="s">
        <v>71</v>
      </c>
      <c r="F20" s="11">
        <v>102.4</v>
      </c>
      <c r="G20" s="13"/>
      <c r="H20" s="13"/>
      <c r="I20" s="20">
        <v>0.09</v>
      </c>
      <c r="J20" s="13"/>
      <c r="K20" s="13">
        <f>J20*1.09</f>
        <v>0</v>
      </c>
      <c r="L20" s="21">
        <f>J20*F20</f>
        <v>0</v>
      </c>
      <c r="M20" s="21">
        <f>F20*K20</f>
        <v>0</v>
      </c>
      <c r="N20" s="54"/>
    </row>
    <row r="21" s="1" customFormat="1" ht="155" customHeight="1" outlineLevel="1" spans="1:14">
      <c r="A21" s="11">
        <v>4</v>
      </c>
      <c r="B21" s="11" t="s">
        <v>77</v>
      </c>
      <c r="C21" s="12" t="s">
        <v>78</v>
      </c>
      <c r="D21" s="12" t="s">
        <v>79</v>
      </c>
      <c r="E21" s="11" t="s">
        <v>71</v>
      </c>
      <c r="F21" s="11">
        <v>45</v>
      </c>
      <c r="G21" s="13"/>
      <c r="H21" s="13"/>
      <c r="I21" s="20">
        <v>0.09</v>
      </c>
      <c r="J21" s="13"/>
      <c r="K21" s="13">
        <f t="shared" ref="K21:K33" si="3">J21*1.09</f>
        <v>0</v>
      </c>
      <c r="L21" s="21">
        <f t="shared" ref="L21:L33" si="4">J21*F21</f>
        <v>0</v>
      </c>
      <c r="M21" s="21">
        <f t="shared" ref="M21:M33" si="5">F21*K21</f>
        <v>0</v>
      </c>
      <c r="N21" s="54"/>
    </row>
    <row r="22" s="1" customFormat="1" ht="125" customHeight="1" outlineLevel="1" spans="1:14">
      <c r="A22" s="11">
        <v>5</v>
      </c>
      <c r="B22" s="11" t="s">
        <v>80</v>
      </c>
      <c r="C22" s="12" t="s">
        <v>81</v>
      </c>
      <c r="D22" s="12" t="s">
        <v>82</v>
      </c>
      <c r="E22" s="11" t="s">
        <v>71</v>
      </c>
      <c r="F22" s="11">
        <f>19.1*2</f>
        <v>38.2</v>
      </c>
      <c r="G22" s="13"/>
      <c r="H22" s="13"/>
      <c r="I22" s="20">
        <v>0.09</v>
      </c>
      <c r="J22" s="13"/>
      <c r="K22" s="13">
        <f t="shared" si="3"/>
        <v>0</v>
      </c>
      <c r="L22" s="21">
        <f t="shared" si="4"/>
        <v>0</v>
      </c>
      <c r="M22" s="21">
        <f t="shared" si="5"/>
        <v>0</v>
      </c>
      <c r="N22" s="54"/>
    </row>
    <row r="23" s="1" customFormat="1" ht="54" customHeight="1" outlineLevel="1" spans="1:14">
      <c r="A23" s="11">
        <v>6</v>
      </c>
      <c r="B23" s="11" t="s">
        <v>83</v>
      </c>
      <c r="C23" s="12" t="s">
        <v>84</v>
      </c>
      <c r="D23" s="12" t="s">
        <v>85</v>
      </c>
      <c r="E23" s="11" t="s">
        <v>71</v>
      </c>
      <c r="F23" s="11">
        <v>38.2</v>
      </c>
      <c r="G23" s="13"/>
      <c r="H23" s="13"/>
      <c r="I23" s="20">
        <v>0.09</v>
      </c>
      <c r="J23" s="13"/>
      <c r="K23" s="13">
        <f t="shared" si="3"/>
        <v>0</v>
      </c>
      <c r="L23" s="21">
        <f t="shared" si="4"/>
        <v>0</v>
      </c>
      <c r="M23" s="21">
        <f t="shared" si="5"/>
        <v>0</v>
      </c>
      <c r="N23" s="54"/>
    </row>
    <row r="24" s="1" customFormat="1" ht="73" customHeight="1" outlineLevel="1" spans="1:14">
      <c r="A24" s="11">
        <v>7</v>
      </c>
      <c r="B24" s="11" t="s">
        <v>86</v>
      </c>
      <c r="C24" s="12" t="s">
        <v>87</v>
      </c>
      <c r="D24" s="12" t="s">
        <v>88</v>
      </c>
      <c r="E24" s="11" t="s">
        <v>71</v>
      </c>
      <c r="F24" s="11">
        <v>45</v>
      </c>
      <c r="G24" s="13"/>
      <c r="H24" s="13"/>
      <c r="I24" s="20">
        <v>0.09</v>
      </c>
      <c r="J24" s="13"/>
      <c r="K24" s="13">
        <f t="shared" si="3"/>
        <v>0</v>
      </c>
      <c r="L24" s="21">
        <f t="shared" si="4"/>
        <v>0</v>
      </c>
      <c r="M24" s="21">
        <f t="shared" si="5"/>
        <v>0</v>
      </c>
      <c r="N24" s="54"/>
    </row>
    <row r="25" s="2" customFormat="1" ht="31" customHeight="1" spans="1:14">
      <c r="A25" s="48"/>
      <c r="B25" s="48"/>
      <c r="C25" s="49" t="s">
        <v>89</v>
      </c>
      <c r="D25" s="49"/>
      <c r="E25" s="49"/>
      <c r="F25" s="48"/>
      <c r="G25" s="50"/>
      <c r="H25" s="50"/>
      <c r="I25" s="50"/>
      <c r="J25" s="50"/>
      <c r="K25" s="50"/>
      <c r="L25" s="53">
        <f>SUM(L26:L33)</f>
        <v>0</v>
      </c>
      <c r="M25" s="53">
        <f>SUM(M26:M33)</f>
        <v>0</v>
      </c>
      <c r="N25" s="19"/>
    </row>
    <row r="26" s="1" customFormat="1" ht="45" customHeight="1" outlineLevel="1" spans="1:14">
      <c r="A26" s="11">
        <v>1</v>
      </c>
      <c r="B26" s="11" t="s">
        <v>90</v>
      </c>
      <c r="C26" s="12" t="s">
        <v>91</v>
      </c>
      <c r="D26" s="12" t="s">
        <v>92</v>
      </c>
      <c r="E26" s="11" t="s">
        <v>39</v>
      </c>
      <c r="F26" s="11">
        <f>39.1*3.7</f>
        <v>144.67</v>
      </c>
      <c r="G26" s="13"/>
      <c r="H26" s="13"/>
      <c r="I26" s="20">
        <v>0.09</v>
      </c>
      <c r="J26" s="13"/>
      <c r="K26" s="13">
        <f t="shared" si="3"/>
        <v>0</v>
      </c>
      <c r="L26" s="21">
        <f t="shared" si="4"/>
        <v>0</v>
      </c>
      <c r="M26" s="21">
        <f t="shared" si="5"/>
        <v>0</v>
      </c>
      <c r="N26" s="54"/>
    </row>
    <row r="27" s="1" customFormat="1" ht="45" customHeight="1" outlineLevel="1" spans="1:14">
      <c r="A27" s="11">
        <v>2</v>
      </c>
      <c r="B27" s="11" t="s">
        <v>90</v>
      </c>
      <c r="C27" s="12" t="s">
        <v>93</v>
      </c>
      <c r="D27" s="12" t="s">
        <v>94</v>
      </c>
      <c r="E27" s="11" t="s">
        <v>62</v>
      </c>
      <c r="F27" s="11">
        <f>28.32*3.7*0.2</f>
        <v>20.9568</v>
      </c>
      <c r="G27" s="13"/>
      <c r="H27" s="13"/>
      <c r="I27" s="20">
        <v>0.09</v>
      </c>
      <c r="J27" s="13"/>
      <c r="K27" s="13">
        <f t="shared" si="3"/>
        <v>0</v>
      </c>
      <c r="L27" s="21">
        <f t="shared" si="4"/>
        <v>0</v>
      </c>
      <c r="M27" s="21">
        <f t="shared" si="5"/>
        <v>0</v>
      </c>
      <c r="N27" s="54"/>
    </row>
    <row r="28" s="1" customFormat="1" ht="59" customHeight="1" outlineLevel="1" spans="1:14">
      <c r="A28" s="11">
        <v>3</v>
      </c>
      <c r="B28" s="11" t="s">
        <v>95</v>
      </c>
      <c r="C28" s="12" t="s">
        <v>96</v>
      </c>
      <c r="D28" s="12" t="s">
        <v>97</v>
      </c>
      <c r="E28" s="11" t="s">
        <v>39</v>
      </c>
      <c r="F28" s="11">
        <f>55.2*3.7*2</f>
        <v>408.48</v>
      </c>
      <c r="G28" s="13"/>
      <c r="H28" s="13"/>
      <c r="I28" s="20">
        <v>0.09</v>
      </c>
      <c r="J28" s="13"/>
      <c r="K28" s="13">
        <f t="shared" si="3"/>
        <v>0</v>
      </c>
      <c r="L28" s="21">
        <f t="shared" si="4"/>
        <v>0</v>
      </c>
      <c r="M28" s="21">
        <f t="shared" si="5"/>
        <v>0</v>
      </c>
      <c r="N28" s="54"/>
    </row>
    <row r="29" s="1" customFormat="1" ht="71" customHeight="1" outlineLevel="1" spans="1:14">
      <c r="A29" s="11">
        <v>4</v>
      </c>
      <c r="B29" s="11" t="s">
        <v>98</v>
      </c>
      <c r="C29" s="12" t="s">
        <v>99</v>
      </c>
      <c r="D29" s="12" t="s">
        <v>100</v>
      </c>
      <c r="E29" s="11" t="s">
        <v>39</v>
      </c>
      <c r="F29" s="11">
        <f>(7.1+5.2)*2.6+408.48</f>
        <v>440.46</v>
      </c>
      <c r="G29" s="13"/>
      <c r="H29" s="13"/>
      <c r="I29" s="20">
        <v>0.09</v>
      </c>
      <c r="J29" s="13"/>
      <c r="K29" s="13">
        <f t="shared" si="3"/>
        <v>0</v>
      </c>
      <c r="L29" s="21">
        <f t="shared" si="4"/>
        <v>0</v>
      </c>
      <c r="M29" s="21">
        <f t="shared" si="5"/>
        <v>0</v>
      </c>
      <c r="N29" s="54"/>
    </row>
    <row r="30" s="1" customFormat="1" ht="60" customHeight="1" outlineLevel="1" spans="1:14">
      <c r="A30" s="11">
        <v>5</v>
      </c>
      <c r="B30" s="11" t="s">
        <v>101</v>
      </c>
      <c r="C30" s="12" t="s">
        <v>102</v>
      </c>
      <c r="D30" s="12" t="s">
        <v>103</v>
      </c>
      <c r="E30" s="11" t="s">
        <v>39</v>
      </c>
      <c r="F30" s="11">
        <f>87.295*3.7</f>
        <v>322.9915</v>
      </c>
      <c r="G30" s="13"/>
      <c r="H30" s="13"/>
      <c r="I30" s="20">
        <v>0.09</v>
      </c>
      <c r="J30" s="13"/>
      <c r="K30" s="13">
        <f t="shared" si="3"/>
        <v>0</v>
      </c>
      <c r="L30" s="21">
        <f t="shared" si="4"/>
        <v>0</v>
      </c>
      <c r="M30" s="21">
        <f t="shared" si="5"/>
        <v>0</v>
      </c>
      <c r="N30" s="54"/>
    </row>
    <row r="31" s="1" customFormat="1" ht="74" customHeight="1" outlineLevel="1" spans="1:14">
      <c r="A31" s="11">
        <v>6</v>
      </c>
      <c r="B31" s="11" t="s">
        <v>104</v>
      </c>
      <c r="C31" s="12" t="s">
        <v>105</v>
      </c>
      <c r="D31" s="12" t="s">
        <v>106</v>
      </c>
      <c r="E31" s="11" t="s">
        <v>39</v>
      </c>
      <c r="F31" s="11">
        <f>408.48/2+60+322.79*2</f>
        <v>909.82</v>
      </c>
      <c r="G31" s="13"/>
      <c r="H31" s="13"/>
      <c r="I31" s="20">
        <v>0.09</v>
      </c>
      <c r="J31" s="13"/>
      <c r="K31" s="13">
        <f t="shared" si="3"/>
        <v>0</v>
      </c>
      <c r="L31" s="21">
        <f t="shared" si="4"/>
        <v>0</v>
      </c>
      <c r="M31" s="21">
        <f t="shared" si="5"/>
        <v>0</v>
      </c>
      <c r="N31" s="54"/>
    </row>
    <row r="32" s="1" customFormat="1" ht="48" customHeight="1" outlineLevel="1" spans="1:14">
      <c r="A32" s="11">
        <v>7</v>
      </c>
      <c r="B32" s="11" t="s">
        <v>107</v>
      </c>
      <c r="C32" s="12" t="s">
        <v>108</v>
      </c>
      <c r="D32" s="12" t="s">
        <v>109</v>
      </c>
      <c r="E32" s="11" t="s">
        <v>39</v>
      </c>
      <c r="F32" s="11">
        <v>33.33</v>
      </c>
      <c r="G32" s="13"/>
      <c r="H32" s="13"/>
      <c r="I32" s="20">
        <v>0.09</v>
      </c>
      <c r="J32" s="13"/>
      <c r="K32" s="13">
        <f t="shared" si="3"/>
        <v>0</v>
      </c>
      <c r="L32" s="21">
        <f t="shared" si="4"/>
        <v>0</v>
      </c>
      <c r="M32" s="21">
        <f t="shared" si="5"/>
        <v>0</v>
      </c>
      <c r="N32" s="54"/>
    </row>
    <row r="33" s="1" customFormat="1" ht="61" customHeight="1" outlineLevel="1" spans="1:14">
      <c r="A33" s="11">
        <v>8</v>
      </c>
      <c r="B33" s="11" t="s">
        <v>110</v>
      </c>
      <c r="C33" s="12" t="s">
        <v>111</v>
      </c>
      <c r="D33" s="12" t="s">
        <v>112</v>
      </c>
      <c r="E33" s="11" t="s">
        <v>39</v>
      </c>
      <c r="F33" s="11">
        <f>55.2*2.8</f>
        <v>154.56</v>
      </c>
      <c r="G33" s="13"/>
      <c r="H33" s="13"/>
      <c r="I33" s="20">
        <v>0.09</v>
      </c>
      <c r="J33" s="13"/>
      <c r="K33" s="13">
        <f t="shared" si="3"/>
        <v>0</v>
      </c>
      <c r="L33" s="21">
        <f t="shared" si="4"/>
        <v>0</v>
      </c>
      <c r="M33" s="21">
        <f t="shared" si="5"/>
        <v>0</v>
      </c>
      <c r="N33" s="54"/>
    </row>
    <row r="34" s="2" customFormat="1" ht="31" customHeight="1" spans="1:14">
      <c r="A34" s="48"/>
      <c r="B34" s="48"/>
      <c r="C34" s="49" t="s">
        <v>113</v>
      </c>
      <c r="D34" s="49"/>
      <c r="E34" s="49"/>
      <c r="F34" s="48"/>
      <c r="G34" s="50"/>
      <c r="H34" s="50"/>
      <c r="I34" s="50"/>
      <c r="J34" s="50"/>
      <c r="K34" s="50"/>
      <c r="L34" s="53">
        <f>SUM(L35:L37)</f>
        <v>0</v>
      </c>
      <c r="M34" s="53">
        <f>SUM(M35:M37)</f>
        <v>0</v>
      </c>
      <c r="N34" s="19"/>
    </row>
    <row r="35" s="1" customFormat="1" ht="46" customHeight="1" outlineLevel="1" spans="1:14">
      <c r="A35" s="11">
        <v>1</v>
      </c>
      <c r="B35" s="11" t="s">
        <v>114</v>
      </c>
      <c r="C35" s="12" t="s">
        <v>115</v>
      </c>
      <c r="D35" s="12" t="s">
        <v>116</v>
      </c>
      <c r="E35" s="11" t="s">
        <v>117</v>
      </c>
      <c r="F35" s="11">
        <v>12</v>
      </c>
      <c r="G35" s="11"/>
      <c r="H35" s="11"/>
      <c r="I35" s="20">
        <v>0.09</v>
      </c>
      <c r="J35" s="13"/>
      <c r="K35" s="13">
        <f t="shared" ref="K35:K37" si="6">J35*1.09</f>
        <v>0</v>
      </c>
      <c r="L35" s="21">
        <f t="shared" ref="L35:L37" si="7">J35*F35</f>
        <v>0</v>
      </c>
      <c r="M35" s="21">
        <f t="shared" ref="M35:M37" si="8">F35*K35</f>
        <v>0</v>
      </c>
      <c r="N35" s="54"/>
    </row>
    <row r="36" s="1" customFormat="1" ht="30" customHeight="1" outlineLevel="1" spans="1:14">
      <c r="A36" s="11">
        <v>2</v>
      </c>
      <c r="B36" s="11" t="s">
        <v>114</v>
      </c>
      <c r="C36" s="12" t="s">
        <v>118</v>
      </c>
      <c r="D36" s="12" t="s">
        <v>119</v>
      </c>
      <c r="E36" s="11" t="s">
        <v>120</v>
      </c>
      <c r="F36" s="11">
        <v>12</v>
      </c>
      <c r="G36" s="11"/>
      <c r="H36" s="11"/>
      <c r="I36" s="20">
        <v>0.09</v>
      </c>
      <c r="J36" s="13"/>
      <c r="K36" s="13">
        <f t="shared" si="6"/>
        <v>0</v>
      </c>
      <c r="L36" s="21">
        <f t="shared" si="7"/>
        <v>0</v>
      </c>
      <c r="M36" s="21">
        <f t="shared" si="8"/>
        <v>0</v>
      </c>
      <c r="N36" s="54"/>
    </row>
    <row r="37" s="1" customFormat="1" ht="33" customHeight="1" outlineLevel="1" spans="1:14">
      <c r="A37" s="11">
        <v>3</v>
      </c>
      <c r="B37" s="11" t="s">
        <v>114</v>
      </c>
      <c r="C37" s="12" t="s">
        <v>121</v>
      </c>
      <c r="D37" s="12" t="s">
        <v>122</v>
      </c>
      <c r="E37" s="11" t="s">
        <v>52</v>
      </c>
      <c r="F37" s="11">
        <v>3.6</v>
      </c>
      <c r="G37" s="11"/>
      <c r="H37" s="11"/>
      <c r="I37" s="20">
        <v>0.09</v>
      </c>
      <c r="J37" s="13"/>
      <c r="K37" s="13">
        <f t="shared" si="6"/>
        <v>0</v>
      </c>
      <c r="L37" s="21">
        <f t="shared" si="7"/>
        <v>0</v>
      </c>
      <c r="M37" s="21">
        <f t="shared" si="8"/>
        <v>0</v>
      </c>
      <c r="N37" s="54"/>
    </row>
    <row r="38" s="2" customFormat="1" ht="32" customHeight="1" spans="1:14">
      <c r="A38" s="14">
        <v>1.2</v>
      </c>
      <c r="B38" s="14"/>
      <c r="C38" s="15" t="s">
        <v>123</v>
      </c>
      <c r="D38" s="15"/>
      <c r="E38" s="15"/>
      <c r="F38" s="14"/>
      <c r="G38" s="16"/>
      <c r="H38" s="16"/>
      <c r="I38" s="16"/>
      <c r="J38" s="16"/>
      <c r="K38" s="16"/>
      <c r="L38" s="16">
        <f>L39+L53+L61+L71</f>
        <v>0</v>
      </c>
      <c r="M38" s="16">
        <f>M39+M53+M61+M71</f>
        <v>0</v>
      </c>
      <c r="N38" s="19"/>
    </row>
    <row r="39" s="2" customFormat="1" ht="31" customHeight="1" spans="1:14">
      <c r="A39" s="48"/>
      <c r="B39" s="48"/>
      <c r="C39" s="49" t="s">
        <v>124</v>
      </c>
      <c r="D39" s="49"/>
      <c r="E39" s="49"/>
      <c r="F39" s="48"/>
      <c r="G39" s="50"/>
      <c r="H39" s="50"/>
      <c r="I39" s="50"/>
      <c r="J39" s="50"/>
      <c r="K39" s="50"/>
      <c r="L39" s="53">
        <f>SUM(L40:L52)</f>
        <v>0</v>
      </c>
      <c r="M39" s="53">
        <f>SUM(M40:M52)</f>
        <v>0</v>
      </c>
      <c r="N39" s="19"/>
    </row>
    <row r="40" s="1" customFormat="1" ht="59" customHeight="1" outlineLevel="1" spans="1:14">
      <c r="A40" s="11">
        <v>1</v>
      </c>
      <c r="B40" s="11" t="s">
        <v>36</v>
      </c>
      <c r="C40" s="12" t="s">
        <v>125</v>
      </c>
      <c r="D40" s="12" t="s">
        <v>126</v>
      </c>
      <c r="E40" s="11" t="s">
        <v>39</v>
      </c>
      <c r="F40" s="11">
        <v>459.41</v>
      </c>
      <c r="G40" s="13"/>
      <c r="H40" s="13"/>
      <c r="I40" s="20">
        <v>0.09</v>
      </c>
      <c r="J40" s="13"/>
      <c r="K40" s="13">
        <f>J40*1.09</f>
        <v>0</v>
      </c>
      <c r="L40" s="21">
        <f>J40*F40</f>
        <v>0</v>
      </c>
      <c r="M40" s="21">
        <f>F40*K40</f>
        <v>0</v>
      </c>
      <c r="N40" s="54"/>
    </row>
    <row r="41" s="1" customFormat="1" ht="59" customHeight="1" outlineLevel="1" spans="1:14">
      <c r="A41" s="11">
        <v>2</v>
      </c>
      <c r="B41" s="11" t="s">
        <v>40</v>
      </c>
      <c r="C41" s="12" t="s">
        <v>41</v>
      </c>
      <c r="D41" s="12" t="s">
        <v>42</v>
      </c>
      <c r="E41" s="11" t="s">
        <v>39</v>
      </c>
      <c r="F41" s="11">
        <v>288.56</v>
      </c>
      <c r="G41" s="13"/>
      <c r="H41" s="13"/>
      <c r="I41" s="20">
        <v>0.09</v>
      </c>
      <c r="J41" s="13"/>
      <c r="K41" s="13">
        <f>J41*1.09</f>
        <v>0</v>
      </c>
      <c r="L41" s="21">
        <f>J41*F41</f>
        <v>0</v>
      </c>
      <c r="M41" s="21">
        <f>F41*K41</f>
        <v>0</v>
      </c>
      <c r="N41" s="54"/>
    </row>
    <row r="42" s="1" customFormat="1" ht="65" customHeight="1" outlineLevel="1" spans="1:14">
      <c r="A42" s="11">
        <v>3</v>
      </c>
      <c r="B42" s="11" t="s">
        <v>43</v>
      </c>
      <c r="C42" s="12" t="s">
        <v>44</v>
      </c>
      <c r="D42" s="12" t="s">
        <v>127</v>
      </c>
      <c r="E42" s="11" t="s">
        <v>39</v>
      </c>
      <c r="F42" s="11">
        <f>40.86+32</f>
        <v>72.86</v>
      </c>
      <c r="G42" s="13"/>
      <c r="H42" s="13"/>
      <c r="I42" s="20">
        <v>0.09</v>
      </c>
      <c r="J42" s="13"/>
      <c r="K42" s="13">
        <f>J42*1.09</f>
        <v>0</v>
      </c>
      <c r="L42" s="21">
        <f>J42*F42</f>
        <v>0</v>
      </c>
      <c r="M42" s="21">
        <f>F42*K42</f>
        <v>0</v>
      </c>
      <c r="N42" s="54"/>
    </row>
    <row r="43" s="1" customFormat="1" ht="58" customHeight="1" outlineLevel="1" spans="1:14">
      <c r="A43" s="11">
        <v>4</v>
      </c>
      <c r="B43" s="11" t="s">
        <v>46</v>
      </c>
      <c r="C43" s="12" t="s">
        <v>47</v>
      </c>
      <c r="D43" s="12" t="s">
        <v>128</v>
      </c>
      <c r="E43" s="11" t="s">
        <v>39</v>
      </c>
      <c r="F43" s="11">
        <f>22.52+18.34</f>
        <v>40.86</v>
      </c>
      <c r="G43" s="13"/>
      <c r="H43" s="13"/>
      <c r="I43" s="20">
        <v>0.09</v>
      </c>
      <c r="J43" s="13"/>
      <c r="K43" s="13">
        <f>J43*1.09</f>
        <v>0</v>
      </c>
      <c r="L43" s="21">
        <f>J43*F43</f>
        <v>0</v>
      </c>
      <c r="M43" s="21">
        <f>F43*K43</f>
        <v>0</v>
      </c>
      <c r="N43" s="54"/>
    </row>
    <row r="44" s="1" customFormat="1" ht="45" customHeight="1" outlineLevel="1" spans="1:14">
      <c r="A44" s="11">
        <v>5</v>
      </c>
      <c r="B44" s="11" t="s">
        <v>49</v>
      </c>
      <c r="C44" s="12" t="s">
        <v>50</v>
      </c>
      <c r="D44" s="12" t="s">
        <v>129</v>
      </c>
      <c r="E44" s="11" t="s">
        <v>52</v>
      </c>
      <c r="F44" s="11">
        <f>1.8*2</f>
        <v>3.6</v>
      </c>
      <c r="G44" s="13"/>
      <c r="H44" s="13"/>
      <c r="I44" s="20">
        <v>0.09</v>
      </c>
      <c r="J44" s="13"/>
      <c r="K44" s="13">
        <f>J44*1.09</f>
        <v>0</v>
      </c>
      <c r="L44" s="21">
        <f>J44*F44</f>
        <v>0</v>
      </c>
      <c r="M44" s="21">
        <f>F44*K44</f>
        <v>0</v>
      </c>
      <c r="N44" s="54"/>
    </row>
    <row r="45" s="1" customFormat="1" ht="38" customHeight="1" outlineLevel="1" spans="1:14">
      <c r="A45" s="11">
        <v>6</v>
      </c>
      <c r="B45" s="11" t="s">
        <v>53</v>
      </c>
      <c r="C45" s="12" t="s">
        <v>54</v>
      </c>
      <c r="D45" s="12" t="s">
        <v>55</v>
      </c>
      <c r="E45" s="11" t="s">
        <v>39</v>
      </c>
      <c r="F45" s="11">
        <f>1.7*1.2*2</f>
        <v>4.08</v>
      </c>
      <c r="G45" s="13"/>
      <c r="H45" s="13"/>
      <c r="I45" s="20">
        <v>0.09</v>
      </c>
      <c r="J45" s="13"/>
      <c r="K45" s="13">
        <f>J45*1.09</f>
        <v>0</v>
      </c>
      <c r="L45" s="21">
        <f>J45*F45</f>
        <v>0</v>
      </c>
      <c r="M45" s="21">
        <f>F45*K45</f>
        <v>0</v>
      </c>
      <c r="N45" s="54"/>
    </row>
    <row r="46" s="1" customFormat="1" ht="63" customHeight="1" outlineLevel="1" spans="1:14">
      <c r="A46" s="11">
        <v>7</v>
      </c>
      <c r="B46" s="11" t="s">
        <v>56</v>
      </c>
      <c r="C46" s="12" t="s">
        <v>57</v>
      </c>
      <c r="D46" s="12" t="s">
        <v>58</v>
      </c>
      <c r="E46" s="11" t="s">
        <v>52</v>
      </c>
      <c r="F46" s="11">
        <v>409.85</v>
      </c>
      <c r="G46" s="13"/>
      <c r="H46" s="13"/>
      <c r="I46" s="20">
        <v>0.09</v>
      </c>
      <c r="J46" s="13"/>
      <c r="K46" s="13">
        <f>J46*1.09</f>
        <v>0</v>
      </c>
      <c r="L46" s="21">
        <f>J46*F46</f>
        <v>0</v>
      </c>
      <c r="M46" s="21">
        <f>F46*K46</f>
        <v>0</v>
      </c>
      <c r="N46" s="54"/>
    </row>
    <row r="47" s="1" customFormat="1" ht="45" customHeight="1" outlineLevel="1" spans="1:14">
      <c r="A47" s="11">
        <v>8</v>
      </c>
      <c r="B47" s="73" t="s">
        <v>130</v>
      </c>
      <c r="C47" s="12" t="s">
        <v>131</v>
      </c>
      <c r="D47" s="12" t="s">
        <v>132</v>
      </c>
      <c r="E47" s="11" t="s">
        <v>39</v>
      </c>
      <c r="F47" s="11">
        <v>56</v>
      </c>
      <c r="G47" s="13"/>
      <c r="H47" s="13"/>
      <c r="I47" s="20">
        <v>0.09</v>
      </c>
      <c r="J47" s="13"/>
      <c r="K47" s="13">
        <f>J47*1.09</f>
        <v>0</v>
      </c>
      <c r="L47" s="21">
        <f>J47*F47</f>
        <v>0</v>
      </c>
      <c r="M47" s="21">
        <f>F47*K47</f>
        <v>0</v>
      </c>
      <c r="N47" s="54"/>
    </row>
    <row r="48" s="1" customFormat="1" ht="45" customHeight="1" outlineLevel="1" spans="1:14">
      <c r="A48" s="11">
        <v>9</v>
      </c>
      <c r="B48" s="73" t="s">
        <v>130</v>
      </c>
      <c r="C48" s="12" t="s">
        <v>133</v>
      </c>
      <c r="D48" s="12" t="s">
        <v>134</v>
      </c>
      <c r="E48" s="11" t="s">
        <v>39</v>
      </c>
      <c r="F48" s="11">
        <v>70</v>
      </c>
      <c r="G48" s="13"/>
      <c r="H48" s="13"/>
      <c r="I48" s="20">
        <v>0.09</v>
      </c>
      <c r="J48" s="13"/>
      <c r="K48" s="13">
        <f>J48*1.09</f>
        <v>0</v>
      </c>
      <c r="L48" s="21">
        <f>J48*F48</f>
        <v>0</v>
      </c>
      <c r="M48" s="21">
        <f>F48*K48</f>
        <v>0</v>
      </c>
      <c r="N48" s="54"/>
    </row>
    <row r="49" s="1" customFormat="1" ht="45" customHeight="1" outlineLevel="1" spans="1:14">
      <c r="A49" s="11">
        <v>10</v>
      </c>
      <c r="B49" s="73" t="s">
        <v>130</v>
      </c>
      <c r="C49" s="12" t="s">
        <v>135</v>
      </c>
      <c r="D49" s="12" t="s">
        <v>136</v>
      </c>
      <c r="E49" s="11" t="s">
        <v>39</v>
      </c>
      <c r="F49" s="11">
        <v>5.5</v>
      </c>
      <c r="G49" s="13"/>
      <c r="H49" s="13"/>
      <c r="I49" s="20">
        <v>0.09</v>
      </c>
      <c r="J49" s="13"/>
      <c r="K49" s="13">
        <f t="shared" ref="K49:K54" si="9">J49*1.09</f>
        <v>0</v>
      </c>
      <c r="L49" s="21">
        <f t="shared" ref="L49:L54" si="10">J49*F49</f>
        <v>0</v>
      </c>
      <c r="M49" s="21">
        <f t="shared" ref="M49:M54" si="11">F49*K49</f>
        <v>0</v>
      </c>
      <c r="N49" s="54"/>
    </row>
    <row r="50" s="1" customFormat="1" ht="45" customHeight="1" outlineLevel="1" spans="1:14">
      <c r="A50" s="11">
        <v>11</v>
      </c>
      <c r="B50" s="73" t="s">
        <v>59</v>
      </c>
      <c r="C50" s="12" t="s">
        <v>60</v>
      </c>
      <c r="D50" s="12" t="s">
        <v>61</v>
      </c>
      <c r="E50" s="11" t="s">
        <v>62</v>
      </c>
      <c r="F50" s="11">
        <v>1.5</v>
      </c>
      <c r="G50" s="13"/>
      <c r="H50" s="13"/>
      <c r="I50" s="20">
        <v>0.09</v>
      </c>
      <c r="J50" s="13"/>
      <c r="K50" s="13">
        <f t="shared" si="9"/>
        <v>0</v>
      </c>
      <c r="L50" s="21">
        <f t="shared" si="10"/>
        <v>0</v>
      </c>
      <c r="M50" s="21">
        <f t="shared" si="11"/>
        <v>0</v>
      </c>
      <c r="N50" s="54"/>
    </row>
    <row r="51" s="1" customFormat="1" ht="61" customHeight="1" outlineLevel="1" spans="1:14">
      <c r="A51" s="11">
        <v>12</v>
      </c>
      <c r="B51" s="73" t="s">
        <v>59</v>
      </c>
      <c r="C51" s="12" t="s">
        <v>63</v>
      </c>
      <c r="D51" s="12" t="s">
        <v>137</v>
      </c>
      <c r="E51" s="11" t="s">
        <v>39</v>
      </c>
      <c r="F51" s="11">
        <v>1.2</v>
      </c>
      <c r="G51" s="13"/>
      <c r="H51" s="13"/>
      <c r="I51" s="20">
        <v>0.09</v>
      </c>
      <c r="J51" s="13"/>
      <c r="K51" s="13">
        <f t="shared" si="9"/>
        <v>0</v>
      </c>
      <c r="L51" s="21">
        <f t="shared" si="10"/>
        <v>0</v>
      </c>
      <c r="M51" s="21">
        <f t="shared" si="11"/>
        <v>0</v>
      </c>
      <c r="N51" s="54"/>
    </row>
    <row r="52" s="1" customFormat="1" ht="57" customHeight="1" outlineLevel="1" spans="1:14">
      <c r="A52" s="11">
        <v>13</v>
      </c>
      <c r="B52" s="73" t="s">
        <v>59</v>
      </c>
      <c r="C52" s="12" t="s">
        <v>65</v>
      </c>
      <c r="D52" s="12" t="s">
        <v>66</v>
      </c>
      <c r="E52" s="11" t="s">
        <v>52</v>
      </c>
      <c r="F52" s="11">
        <v>181</v>
      </c>
      <c r="G52" s="13"/>
      <c r="H52" s="13"/>
      <c r="I52" s="20">
        <v>0.09</v>
      </c>
      <c r="J52" s="13"/>
      <c r="K52" s="13">
        <f t="shared" si="9"/>
        <v>0</v>
      </c>
      <c r="L52" s="21">
        <f t="shared" si="10"/>
        <v>0</v>
      </c>
      <c r="M52" s="21">
        <f t="shared" si="11"/>
        <v>0</v>
      </c>
      <c r="N52" s="54"/>
    </row>
    <row r="53" s="2" customFormat="1" ht="31" customHeight="1" spans="1:14">
      <c r="A53" s="48"/>
      <c r="B53" s="48"/>
      <c r="C53" s="49" t="s">
        <v>138</v>
      </c>
      <c r="D53" s="49"/>
      <c r="E53" s="49"/>
      <c r="F53" s="48"/>
      <c r="G53" s="50"/>
      <c r="H53" s="50"/>
      <c r="I53" s="50"/>
      <c r="J53" s="50"/>
      <c r="K53" s="50"/>
      <c r="L53" s="53">
        <f>SUM(L54:L60)</f>
        <v>0</v>
      </c>
      <c r="M53" s="53">
        <f>SUM(M54:M60)</f>
        <v>0</v>
      </c>
      <c r="N53" s="19"/>
    </row>
    <row r="54" s="1" customFormat="1" ht="62" customHeight="1" outlineLevel="1" spans="1:14">
      <c r="A54" s="11">
        <v>1</v>
      </c>
      <c r="B54" s="11" t="s">
        <v>68</v>
      </c>
      <c r="C54" s="12" t="s">
        <v>139</v>
      </c>
      <c r="D54" s="12" t="s">
        <v>70</v>
      </c>
      <c r="E54" s="11" t="s">
        <v>39</v>
      </c>
      <c r="F54" s="11">
        <f>105.65+128.5*1.1</f>
        <v>247</v>
      </c>
      <c r="G54" s="13"/>
      <c r="H54" s="13"/>
      <c r="I54" s="20">
        <v>0.09</v>
      </c>
      <c r="J54" s="13"/>
      <c r="K54" s="13">
        <f t="shared" si="9"/>
        <v>0</v>
      </c>
      <c r="L54" s="21">
        <f t="shared" si="10"/>
        <v>0</v>
      </c>
      <c r="M54" s="21">
        <f t="shared" si="11"/>
        <v>0</v>
      </c>
      <c r="N54" s="54"/>
    </row>
    <row r="55" s="1" customFormat="1" ht="45" customHeight="1" outlineLevel="1" spans="1:14">
      <c r="A55" s="11">
        <v>2</v>
      </c>
      <c r="B55" s="11" t="s">
        <v>68</v>
      </c>
      <c r="C55" s="12" t="s">
        <v>140</v>
      </c>
      <c r="D55" s="12" t="s">
        <v>73</v>
      </c>
      <c r="E55" s="11" t="s">
        <v>62</v>
      </c>
      <c r="F55" s="11">
        <v>105.65</v>
      </c>
      <c r="G55" s="13"/>
      <c r="H55" s="13"/>
      <c r="I55" s="20">
        <v>0.09</v>
      </c>
      <c r="J55" s="13"/>
      <c r="K55" s="13">
        <f>J55*1.09</f>
        <v>0</v>
      </c>
      <c r="L55" s="21">
        <f>J55*F55</f>
        <v>0</v>
      </c>
      <c r="M55" s="21">
        <f>F55*K55</f>
        <v>0</v>
      </c>
      <c r="N55" s="54"/>
    </row>
    <row r="56" s="1" customFormat="1" ht="161" customHeight="1" outlineLevel="1" spans="1:14">
      <c r="A56" s="11">
        <v>3</v>
      </c>
      <c r="B56" s="11" t="s">
        <v>74</v>
      </c>
      <c r="C56" s="12" t="s">
        <v>141</v>
      </c>
      <c r="D56" s="12" t="s">
        <v>142</v>
      </c>
      <c r="E56" s="11" t="s">
        <v>39</v>
      </c>
      <c r="F56" s="11">
        <v>162.31</v>
      </c>
      <c r="G56" s="13"/>
      <c r="H56" s="13"/>
      <c r="I56" s="20">
        <v>0.09</v>
      </c>
      <c r="J56" s="13"/>
      <c r="K56" s="13">
        <f>J56*1.09</f>
        <v>0</v>
      </c>
      <c r="L56" s="21">
        <f>J56*F56</f>
        <v>0</v>
      </c>
      <c r="M56" s="21">
        <f>F56*K56</f>
        <v>0</v>
      </c>
      <c r="N56" s="54"/>
    </row>
    <row r="57" s="1" customFormat="1" ht="45" customHeight="1" outlineLevel="1" spans="1:14">
      <c r="A57" s="11">
        <v>4</v>
      </c>
      <c r="B57" s="11" t="s">
        <v>77</v>
      </c>
      <c r="C57" s="12" t="s">
        <v>143</v>
      </c>
      <c r="D57" s="12" t="s">
        <v>144</v>
      </c>
      <c r="E57" s="11" t="s">
        <v>39</v>
      </c>
      <c r="F57" s="11">
        <v>172.45</v>
      </c>
      <c r="G57" s="13"/>
      <c r="H57" s="13"/>
      <c r="I57" s="20">
        <v>0.09</v>
      </c>
      <c r="J57" s="13"/>
      <c r="K57" s="13">
        <f t="shared" ref="K57:K62" si="12">J57*1.09</f>
        <v>0</v>
      </c>
      <c r="L57" s="21">
        <f t="shared" ref="L57:L62" si="13">J57*F57</f>
        <v>0</v>
      </c>
      <c r="M57" s="21">
        <f t="shared" ref="M57:M62" si="14">F57*K57</f>
        <v>0</v>
      </c>
      <c r="N57" s="54"/>
    </row>
    <row r="58" s="1" customFormat="1" ht="120" customHeight="1" outlineLevel="1" spans="1:14">
      <c r="A58" s="11">
        <v>5</v>
      </c>
      <c r="B58" s="11" t="s">
        <v>80</v>
      </c>
      <c r="C58" s="12" t="s">
        <v>81</v>
      </c>
      <c r="D58" s="12" t="s">
        <v>145</v>
      </c>
      <c r="E58" s="11" t="s">
        <v>39</v>
      </c>
      <c r="F58" s="11">
        <f>19.1*2</f>
        <v>38.2</v>
      </c>
      <c r="G58" s="13"/>
      <c r="H58" s="13"/>
      <c r="I58" s="20">
        <v>0.09</v>
      </c>
      <c r="J58" s="13"/>
      <c r="K58" s="13">
        <f t="shared" si="12"/>
        <v>0</v>
      </c>
      <c r="L58" s="21">
        <f t="shared" si="13"/>
        <v>0</v>
      </c>
      <c r="M58" s="21">
        <f t="shared" si="14"/>
        <v>0</v>
      </c>
      <c r="N58" s="54"/>
    </row>
    <row r="59" s="1" customFormat="1" ht="53" customHeight="1" outlineLevel="1" spans="1:14">
      <c r="A59" s="11">
        <v>6</v>
      </c>
      <c r="B59" s="11" t="s">
        <v>83</v>
      </c>
      <c r="C59" s="12" t="s">
        <v>84</v>
      </c>
      <c r="D59" s="12" t="s">
        <v>85</v>
      </c>
      <c r="E59" s="11" t="s">
        <v>39</v>
      </c>
      <c r="F59" s="11">
        <v>38.2</v>
      </c>
      <c r="G59" s="13"/>
      <c r="H59" s="13"/>
      <c r="I59" s="20">
        <v>0.09</v>
      </c>
      <c r="J59" s="13"/>
      <c r="K59" s="13">
        <f t="shared" si="12"/>
        <v>0</v>
      </c>
      <c r="L59" s="21">
        <f t="shared" si="13"/>
        <v>0</v>
      </c>
      <c r="M59" s="21">
        <f t="shared" si="14"/>
        <v>0</v>
      </c>
      <c r="N59" s="54"/>
    </row>
    <row r="60" s="1" customFormat="1" ht="75" customHeight="1" outlineLevel="1" spans="1:14">
      <c r="A60" s="11">
        <v>7</v>
      </c>
      <c r="B60" s="11" t="s">
        <v>86</v>
      </c>
      <c r="C60" s="12" t="s">
        <v>146</v>
      </c>
      <c r="D60" s="12" t="s">
        <v>147</v>
      </c>
      <c r="E60" s="11" t="s">
        <v>39</v>
      </c>
      <c r="F60" s="11">
        <f>162.31*1.17+172.45</f>
        <v>362.3527</v>
      </c>
      <c r="G60" s="13"/>
      <c r="H60" s="13"/>
      <c r="I60" s="20">
        <v>0.09</v>
      </c>
      <c r="J60" s="13"/>
      <c r="K60" s="13">
        <f t="shared" si="12"/>
        <v>0</v>
      </c>
      <c r="L60" s="21">
        <f t="shared" si="13"/>
        <v>0</v>
      </c>
      <c r="M60" s="21">
        <f t="shared" si="14"/>
        <v>0</v>
      </c>
      <c r="N60" s="54"/>
    </row>
    <row r="61" s="2" customFormat="1" ht="31" customHeight="1" spans="1:14">
      <c r="A61" s="48"/>
      <c r="B61" s="48"/>
      <c r="C61" s="49" t="s">
        <v>148</v>
      </c>
      <c r="D61" s="49"/>
      <c r="E61" s="49"/>
      <c r="F61" s="48"/>
      <c r="G61" s="50"/>
      <c r="H61" s="50"/>
      <c r="I61" s="50"/>
      <c r="J61" s="50"/>
      <c r="K61" s="50"/>
      <c r="L61" s="53">
        <f>SUM(L62:L70)</f>
        <v>0</v>
      </c>
      <c r="M61" s="53">
        <f>SUM(M62:M70)</f>
        <v>0</v>
      </c>
      <c r="N61" s="19"/>
    </row>
    <row r="62" s="1" customFormat="1" ht="35" customHeight="1" outlineLevel="1" spans="1:14">
      <c r="A62" s="11">
        <v>1</v>
      </c>
      <c r="B62" s="11" t="s">
        <v>90</v>
      </c>
      <c r="C62" s="12" t="s">
        <v>91</v>
      </c>
      <c r="D62" s="12" t="s">
        <v>149</v>
      </c>
      <c r="E62" s="11" t="s">
        <v>39</v>
      </c>
      <c r="F62" s="11">
        <f>39.1*3.7</f>
        <v>144.67</v>
      </c>
      <c r="G62" s="13"/>
      <c r="H62" s="13"/>
      <c r="I62" s="20">
        <v>0.09</v>
      </c>
      <c r="J62" s="13"/>
      <c r="K62" s="13">
        <f t="shared" si="12"/>
        <v>0</v>
      </c>
      <c r="L62" s="21">
        <f t="shared" si="13"/>
        <v>0</v>
      </c>
      <c r="M62" s="21">
        <f t="shared" si="14"/>
        <v>0</v>
      </c>
      <c r="N62" s="54"/>
    </row>
    <row r="63" s="1" customFormat="1" ht="39" customHeight="1" outlineLevel="1" spans="1:14">
      <c r="A63" s="11">
        <v>2</v>
      </c>
      <c r="B63" s="11" t="s">
        <v>90</v>
      </c>
      <c r="C63" s="12" t="s">
        <v>93</v>
      </c>
      <c r="D63" s="12" t="s">
        <v>94</v>
      </c>
      <c r="E63" s="11" t="s">
        <v>62</v>
      </c>
      <c r="F63" s="11">
        <f>28.32*3.7*0.2</f>
        <v>20.9568</v>
      </c>
      <c r="G63" s="13"/>
      <c r="H63" s="13"/>
      <c r="I63" s="20">
        <v>0.09</v>
      </c>
      <c r="J63" s="13"/>
      <c r="K63" s="13">
        <f t="shared" ref="K63:K70" si="15">J63*1.09</f>
        <v>0</v>
      </c>
      <c r="L63" s="21">
        <f t="shared" ref="L63:L70" si="16">J63*F63</f>
        <v>0</v>
      </c>
      <c r="M63" s="21">
        <f t="shared" ref="M63:M70" si="17">F63*K63</f>
        <v>0</v>
      </c>
      <c r="N63" s="54"/>
    </row>
    <row r="64" s="1" customFormat="1" ht="60" customHeight="1" outlineLevel="1" spans="1:14">
      <c r="A64" s="11">
        <v>3</v>
      </c>
      <c r="B64" s="11" t="s">
        <v>95</v>
      </c>
      <c r="C64" s="12" t="s">
        <v>96</v>
      </c>
      <c r="D64" s="12" t="s">
        <v>150</v>
      </c>
      <c r="E64" s="11" t="s">
        <v>39</v>
      </c>
      <c r="F64" s="11">
        <f>55.2*3.7*2</f>
        <v>408.48</v>
      </c>
      <c r="G64" s="13"/>
      <c r="H64" s="13"/>
      <c r="I64" s="20">
        <v>0.09</v>
      </c>
      <c r="J64" s="13"/>
      <c r="K64" s="13">
        <f t="shared" si="15"/>
        <v>0</v>
      </c>
      <c r="L64" s="21">
        <f t="shared" si="16"/>
        <v>0</v>
      </c>
      <c r="M64" s="21">
        <f t="shared" si="17"/>
        <v>0</v>
      </c>
      <c r="N64" s="54"/>
    </row>
    <row r="65" s="1" customFormat="1" ht="61" customHeight="1" outlineLevel="1" spans="1:14">
      <c r="A65" s="11">
        <v>4</v>
      </c>
      <c r="B65" s="11" t="s">
        <v>98</v>
      </c>
      <c r="C65" s="12" t="s">
        <v>99</v>
      </c>
      <c r="D65" s="12" t="s">
        <v>151</v>
      </c>
      <c r="E65" s="11" t="s">
        <v>39</v>
      </c>
      <c r="F65" s="11">
        <v>440</v>
      </c>
      <c r="G65" s="13"/>
      <c r="H65" s="13"/>
      <c r="I65" s="20">
        <v>0.09</v>
      </c>
      <c r="J65" s="13"/>
      <c r="K65" s="13">
        <f t="shared" si="15"/>
        <v>0</v>
      </c>
      <c r="L65" s="21">
        <f t="shared" si="16"/>
        <v>0</v>
      </c>
      <c r="M65" s="21">
        <f t="shared" si="17"/>
        <v>0</v>
      </c>
      <c r="N65" s="54"/>
    </row>
    <row r="66" s="1" customFormat="1" ht="60" customHeight="1" outlineLevel="1" spans="1:14">
      <c r="A66" s="11">
        <v>5</v>
      </c>
      <c r="B66" s="11" t="s">
        <v>101</v>
      </c>
      <c r="C66" s="12" t="s">
        <v>102</v>
      </c>
      <c r="D66" s="12" t="s">
        <v>152</v>
      </c>
      <c r="E66" s="11" t="s">
        <v>39</v>
      </c>
      <c r="F66" s="11">
        <f>150.6*3.7</f>
        <v>557.22</v>
      </c>
      <c r="G66" s="13"/>
      <c r="H66" s="13"/>
      <c r="I66" s="20">
        <v>0.09</v>
      </c>
      <c r="J66" s="13"/>
      <c r="K66" s="13">
        <f t="shared" si="15"/>
        <v>0</v>
      </c>
      <c r="L66" s="21">
        <f t="shared" si="16"/>
        <v>0</v>
      </c>
      <c r="M66" s="21">
        <f t="shared" si="17"/>
        <v>0</v>
      </c>
      <c r="N66" s="54"/>
    </row>
    <row r="67" s="1" customFormat="1" ht="45" customHeight="1" outlineLevel="1" spans="1:14">
      <c r="A67" s="11">
        <v>6</v>
      </c>
      <c r="B67" s="11" t="s">
        <v>104</v>
      </c>
      <c r="C67" s="12" t="s">
        <v>105</v>
      </c>
      <c r="D67" s="12" t="s">
        <v>153</v>
      </c>
      <c r="E67" s="11" t="s">
        <v>39</v>
      </c>
      <c r="F67" s="11">
        <f>557.22*2+31.98*3.7+204*2.6-65</f>
        <v>1698.166</v>
      </c>
      <c r="G67" s="13"/>
      <c r="H67" s="13"/>
      <c r="I67" s="20">
        <v>0.09</v>
      </c>
      <c r="J67" s="13"/>
      <c r="K67" s="13">
        <f t="shared" si="15"/>
        <v>0</v>
      </c>
      <c r="L67" s="21">
        <f t="shared" si="16"/>
        <v>0</v>
      </c>
      <c r="M67" s="21">
        <f t="shared" si="17"/>
        <v>0</v>
      </c>
      <c r="N67" s="54"/>
    </row>
    <row r="68" s="1" customFormat="1" ht="63" customHeight="1" outlineLevel="1" spans="1:14">
      <c r="A68" s="11">
        <v>7</v>
      </c>
      <c r="B68" s="11" t="s">
        <v>104</v>
      </c>
      <c r="C68" s="12" t="s">
        <v>154</v>
      </c>
      <c r="D68" s="12" t="s">
        <v>155</v>
      </c>
      <c r="E68" s="11" t="s">
        <v>39</v>
      </c>
      <c r="F68" s="11">
        <v>65</v>
      </c>
      <c r="G68" s="13"/>
      <c r="H68" s="13"/>
      <c r="I68" s="20">
        <v>0.09</v>
      </c>
      <c r="J68" s="13"/>
      <c r="K68" s="13">
        <f t="shared" si="15"/>
        <v>0</v>
      </c>
      <c r="L68" s="21">
        <f t="shared" si="16"/>
        <v>0</v>
      </c>
      <c r="M68" s="21">
        <f t="shared" si="17"/>
        <v>0</v>
      </c>
      <c r="N68" s="54"/>
    </row>
    <row r="69" s="1" customFormat="1" ht="52" customHeight="1" outlineLevel="1" spans="1:14">
      <c r="A69" s="11">
        <v>8</v>
      </c>
      <c r="B69" s="11" t="s">
        <v>107</v>
      </c>
      <c r="C69" s="12" t="s">
        <v>108</v>
      </c>
      <c r="D69" s="12" t="s">
        <v>109</v>
      </c>
      <c r="E69" s="11" t="s">
        <v>39</v>
      </c>
      <c r="F69" s="11">
        <v>33.33</v>
      </c>
      <c r="G69" s="13"/>
      <c r="H69" s="13"/>
      <c r="I69" s="20">
        <v>0.09</v>
      </c>
      <c r="J69" s="13"/>
      <c r="K69" s="13">
        <f t="shared" si="15"/>
        <v>0</v>
      </c>
      <c r="L69" s="21">
        <f t="shared" si="16"/>
        <v>0</v>
      </c>
      <c r="M69" s="21">
        <f t="shared" si="17"/>
        <v>0</v>
      </c>
      <c r="N69" s="54"/>
    </row>
    <row r="70" s="1" customFormat="1" ht="59" customHeight="1" outlineLevel="1" spans="1:14">
      <c r="A70" s="11">
        <v>9</v>
      </c>
      <c r="B70" s="11" t="s">
        <v>110</v>
      </c>
      <c r="C70" s="12" t="s">
        <v>111</v>
      </c>
      <c r="D70" s="12" t="s">
        <v>156</v>
      </c>
      <c r="E70" s="11" t="s">
        <v>39</v>
      </c>
      <c r="F70" s="11">
        <f>55.2*2.8</f>
        <v>154.56</v>
      </c>
      <c r="G70" s="13"/>
      <c r="H70" s="13"/>
      <c r="I70" s="20">
        <v>0.09</v>
      </c>
      <c r="J70" s="13"/>
      <c r="K70" s="13">
        <f t="shared" si="15"/>
        <v>0</v>
      </c>
      <c r="L70" s="21">
        <f t="shared" si="16"/>
        <v>0</v>
      </c>
      <c r="M70" s="21">
        <f t="shared" si="17"/>
        <v>0</v>
      </c>
      <c r="N70" s="54"/>
    </row>
    <row r="71" s="2" customFormat="1" ht="31" customHeight="1" spans="1:14">
      <c r="A71" s="48"/>
      <c r="B71" s="48"/>
      <c r="C71" s="49" t="s">
        <v>157</v>
      </c>
      <c r="D71" s="49"/>
      <c r="E71" s="49"/>
      <c r="F71" s="48"/>
      <c r="G71" s="50"/>
      <c r="H71" s="50"/>
      <c r="I71" s="50"/>
      <c r="J71" s="50"/>
      <c r="K71" s="50"/>
      <c r="L71" s="53">
        <f>SUM(L72:L78)</f>
        <v>0</v>
      </c>
      <c r="M71" s="53">
        <f>SUM(M72:M78)</f>
        <v>0</v>
      </c>
      <c r="N71" s="19"/>
    </row>
    <row r="72" s="1" customFormat="1" ht="52" customHeight="1" outlineLevel="1" spans="1:14">
      <c r="A72" s="11">
        <v>1</v>
      </c>
      <c r="B72" s="11" t="s">
        <v>158</v>
      </c>
      <c r="C72" s="12" t="s">
        <v>159</v>
      </c>
      <c r="D72" s="12" t="s">
        <v>116</v>
      </c>
      <c r="E72" s="11" t="s">
        <v>117</v>
      </c>
      <c r="F72" s="11">
        <v>1</v>
      </c>
      <c r="G72" s="11"/>
      <c r="H72" s="11"/>
      <c r="I72" s="20">
        <v>0.09</v>
      </c>
      <c r="J72" s="13"/>
      <c r="K72" s="13">
        <f t="shared" ref="K72:K78" si="18">J72*1.09</f>
        <v>0</v>
      </c>
      <c r="L72" s="21">
        <f t="shared" ref="L72:L78" si="19">J72*F72</f>
        <v>0</v>
      </c>
      <c r="M72" s="21">
        <f t="shared" ref="M72:M78" si="20">F72*K72</f>
        <v>0</v>
      </c>
      <c r="N72" s="54"/>
    </row>
    <row r="73" s="1" customFormat="1" ht="51" customHeight="1" outlineLevel="1" spans="1:14">
      <c r="A73" s="11">
        <v>2</v>
      </c>
      <c r="B73" s="11" t="s">
        <v>114</v>
      </c>
      <c r="C73" s="12" t="s">
        <v>115</v>
      </c>
      <c r="D73" s="12" t="s">
        <v>116</v>
      </c>
      <c r="E73" s="11" t="s">
        <v>117</v>
      </c>
      <c r="F73" s="11">
        <v>17</v>
      </c>
      <c r="G73" s="11"/>
      <c r="H73" s="11"/>
      <c r="I73" s="20">
        <v>0.09</v>
      </c>
      <c r="J73" s="13"/>
      <c r="K73" s="13">
        <f t="shared" si="18"/>
        <v>0</v>
      </c>
      <c r="L73" s="21">
        <f t="shared" si="19"/>
        <v>0</v>
      </c>
      <c r="M73" s="21">
        <f t="shared" si="20"/>
        <v>0</v>
      </c>
      <c r="N73" s="54"/>
    </row>
    <row r="74" s="1" customFormat="1" ht="74" customHeight="1" outlineLevel="1" spans="1:14">
      <c r="A74" s="11">
        <v>3</v>
      </c>
      <c r="B74" s="11" t="s">
        <v>114</v>
      </c>
      <c r="C74" s="12" t="s">
        <v>160</v>
      </c>
      <c r="D74" s="12" t="s">
        <v>161</v>
      </c>
      <c r="E74" s="11" t="s">
        <v>39</v>
      </c>
      <c r="F74" s="11">
        <v>7.2</v>
      </c>
      <c r="G74" s="11"/>
      <c r="H74" s="11"/>
      <c r="I74" s="20">
        <v>0.09</v>
      </c>
      <c r="J74" s="13"/>
      <c r="K74" s="13">
        <f t="shared" si="18"/>
        <v>0</v>
      </c>
      <c r="L74" s="21">
        <f t="shared" si="19"/>
        <v>0</v>
      </c>
      <c r="M74" s="21">
        <f t="shared" si="20"/>
        <v>0</v>
      </c>
      <c r="N74" s="54"/>
    </row>
    <row r="75" s="1" customFormat="1" ht="62" customHeight="1" outlineLevel="1" spans="1:14">
      <c r="A75" s="11">
        <v>4</v>
      </c>
      <c r="B75" s="11" t="s">
        <v>114</v>
      </c>
      <c r="C75" s="12" t="s">
        <v>162</v>
      </c>
      <c r="D75" s="12" t="s">
        <v>163</v>
      </c>
      <c r="E75" s="11" t="s">
        <v>39</v>
      </c>
      <c r="F75" s="11">
        <v>12.78</v>
      </c>
      <c r="G75" s="11"/>
      <c r="H75" s="11"/>
      <c r="I75" s="20">
        <v>0.09</v>
      </c>
      <c r="J75" s="13"/>
      <c r="K75" s="13">
        <f t="shared" si="18"/>
        <v>0</v>
      </c>
      <c r="L75" s="21">
        <f t="shared" si="19"/>
        <v>0</v>
      </c>
      <c r="M75" s="21">
        <f t="shared" si="20"/>
        <v>0</v>
      </c>
      <c r="N75" s="54"/>
    </row>
    <row r="76" s="1" customFormat="1" ht="45" customHeight="1" outlineLevel="1" spans="1:14">
      <c r="A76" s="11">
        <v>5</v>
      </c>
      <c r="B76" s="11" t="s">
        <v>114</v>
      </c>
      <c r="C76" s="12" t="s">
        <v>164</v>
      </c>
      <c r="D76" s="12"/>
      <c r="E76" s="11" t="s">
        <v>165</v>
      </c>
      <c r="F76" s="11">
        <v>2</v>
      </c>
      <c r="G76" s="11"/>
      <c r="H76" s="11"/>
      <c r="I76" s="20">
        <v>0.09</v>
      </c>
      <c r="J76" s="13"/>
      <c r="K76" s="13">
        <f t="shared" si="18"/>
        <v>0</v>
      </c>
      <c r="L76" s="21">
        <f t="shared" si="19"/>
        <v>0</v>
      </c>
      <c r="M76" s="21">
        <f t="shared" si="20"/>
        <v>0</v>
      </c>
      <c r="N76" s="54"/>
    </row>
    <row r="77" s="1" customFormat="1" ht="45" customHeight="1" outlineLevel="1" spans="1:14">
      <c r="A77" s="11">
        <v>6</v>
      </c>
      <c r="B77" s="11" t="s">
        <v>114</v>
      </c>
      <c r="C77" s="12" t="s">
        <v>118</v>
      </c>
      <c r="D77" s="12" t="s">
        <v>119</v>
      </c>
      <c r="E77" s="11" t="s">
        <v>120</v>
      </c>
      <c r="F77" s="11">
        <v>17</v>
      </c>
      <c r="G77" s="11"/>
      <c r="H77" s="11"/>
      <c r="I77" s="20">
        <v>0.09</v>
      </c>
      <c r="J77" s="13"/>
      <c r="K77" s="13">
        <f t="shared" si="18"/>
        <v>0</v>
      </c>
      <c r="L77" s="21">
        <f t="shared" si="19"/>
        <v>0</v>
      </c>
      <c r="M77" s="21">
        <f t="shared" si="20"/>
        <v>0</v>
      </c>
      <c r="N77" s="54"/>
    </row>
    <row r="78" s="1" customFormat="1" ht="45" customHeight="1" outlineLevel="1" spans="1:14">
      <c r="A78" s="11">
        <v>7</v>
      </c>
      <c r="B78" s="11" t="s">
        <v>114</v>
      </c>
      <c r="C78" s="12" t="s">
        <v>166</v>
      </c>
      <c r="D78" s="12" t="s">
        <v>119</v>
      </c>
      <c r="E78" s="11" t="s">
        <v>120</v>
      </c>
      <c r="F78" s="11">
        <v>1</v>
      </c>
      <c r="G78" s="11"/>
      <c r="H78" s="11"/>
      <c r="I78" s="20">
        <v>0.09</v>
      </c>
      <c r="J78" s="13"/>
      <c r="K78" s="13">
        <f t="shared" si="18"/>
        <v>0</v>
      </c>
      <c r="L78" s="21">
        <f t="shared" si="19"/>
        <v>0</v>
      </c>
      <c r="M78" s="21">
        <f t="shared" si="20"/>
        <v>0</v>
      </c>
      <c r="N78" s="54"/>
    </row>
    <row r="79" s="2" customFormat="1" ht="32" customHeight="1" spans="1:14">
      <c r="A79" s="14">
        <v>1.3</v>
      </c>
      <c r="B79" s="14"/>
      <c r="C79" s="15" t="s">
        <v>167</v>
      </c>
      <c r="D79" s="15"/>
      <c r="E79" s="15"/>
      <c r="F79" s="14"/>
      <c r="G79" s="16"/>
      <c r="H79" s="16"/>
      <c r="I79" s="16"/>
      <c r="J79" s="16"/>
      <c r="K79" s="16"/>
      <c r="L79" s="16">
        <f>L80+L97+L106+L116</f>
        <v>0</v>
      </c>
      <c r="M79" s="16">
        <f>M80+M97+M106+M116</f>
        <v>0</v>
      </c>
      <c r="N79" s="19"/>
    </row>
    <row r="80" s="2" customFormat="1" ht="31" customHeight="1" spans="1:14">
      <c r="A80" s="48"/>
      <c r="B80" s="48"/>
      <c r="C80" s="49" t="s">
        <v>168</v>
      </c>
      <c r="D80" s="49"/>
      <c r="E80" s="49"/>
      <c r="F80" s="48"/>
      <c r="G80" s="50"/>
      <c r="H80" s="50"/>
      <c r="I80" s="50"/>
      <c r="J80" s="50"/>
      <c r="K80" s="50"/>
      <c r="L80" s="53">
        <f>SUM(L81:L96)</f>
        <v>0</v>
      </c>
      <c r="M80" s="53">
        <f>SUM(M81:M96)</f>
        <v>0</v>
      </c>
      <c r="N80" s="19"/>
    </row>
    <row r="81" s="1" customFormat="1" ht="65" customHeight="1" outlineLevel="1" spans="1:14">
      <c r="A81" s="11">
        <v>1</v>
      </c>
      <c r="B81" s="11" t="s">
        <v>36</v>
      </c>
      <c r="C81" s="12" t="s">
        <v>169</v>
      </c>
      <c r="D81" s="12" t="s">
        <v>126</v>
      </c>
      <c r="E81" s="11" t="s">
        <v>39</v>
      </c>
      <c r="F81" s="11">
        <v>397.16</v>
      </c>
      <c r="G81" s="13"/>
      <c r="H81" s="13"/>
      <c r="I81" s="20">
        <v>0.09</v>
      </c>
      <c r="J81" s="13"/>
      <c r="K81" s="13">
        <f t="shared" ref="K81:K96" si="21">J81*1.09</f>
        <v>0</v>
      </c>
      <c r="L81" s="21">
        <f t="shared" ref="L81:L96" si="22">J81*F81</f>
        <v>0</v>
      </c>
      <c r="M81" s="21">
        <f t="shared" ref="M81:M96" si="23">F81*K81</f>
        <v>0</v>
      </c>
      <c r="N81" s="54"/>
    </row>
    <row r="82" s="1" customFormat="1" ht="62" customHeight="1" outlineLevel="1" spans="1:14">
      <c r="A82" s="11">
        <v>2</v>
      </c>
      <c r="B82" s="11" t="s">
        <v>40</v>
      </c>
      <c r="C82" s="12" t="s">
        <v>170</v>
      </c>
      <c r="D82" s="12" t="s">
        <v>42</v>
      </c>
      <c r="E82" s="11" t="s">
        <v>39</v>
      </c>
      <c r="F82" s="11">
        <f>397.16-145.62</f>
        <v>251.54</v>
      </c>
      <c r="G82" s="13"/>
      <c r="H82" s="13"/>
      <c r="I82" s="20">
        <v>0.09</v>
      </c>
      <c r="J82" s="13"/>
      <c r="K82" s="13">
        <f t="shared" si="21"/>
        <v>0</v>
      </c>
      <c r="L82" s="21">
        <f t="shared" si="22"/>
        <v>0</v>
      </c>
      <c r="M82" s="21">
        <f t="shared" si="23"/>
        <v>0</v>
      </c>
      <c r="N82" s="54"/>
    </row>
    <row r="83" s="1" customFormat="1" ht="71" customHeight="1" outlineLevel="1" spans="1:14">
      <c r="A83" s="11">
        <v>3</v>
      </c>
      <c r="B83" s="11" t="s">
        <v>43</v>
      </c>
      <c r="C83" s="12" t="s">
        <v>171</v>
      </c>
      <c r="D83" s="12" t="s">
        <v>127</v>
      </c>
      <c r="E83" s="11" t="s">
        <v>39</v>
      </c>
      <c r="F83" s="11">
        <f>19.1*2+55.2*0.5+85.87</f>
        <v>151.67</v>
      </c>
      <c r="G83" s="13"/>
      <c r="H83" s="13"/>
      <c r="I83" s="20">
        <v>0.09</v>
      </c>
      <c r="J83" s="13"/>
      <c r="K83" s="13">
        <f t="shared" si="21"/>
        <v>0</v>
      </c>
      <c r="L83" s="21">
        <f t="shared" si="22"/>
        <v>0</v>
      </c>
      <c r="M83" s="21">
        <f t="shared" si="23"/>
        <v>0</v>
      </c>
      <c r="N83" s="54"/>
    </row>
    <row r="84" s="1" customFormat="1" ht="65" customHeight="1" outlineLevel="1" spans="1:14">
      <c r="A84" s="11">
        <v>4</v>
      </c>
      <c r="B84" s="11" t="s">
        <v>46</v>
      </c>
      <c r="C84" s="12" t="s">
        <v>172</v>
      </c>
      <c r="D84" s="12" t="s">
        <v>48</v>
      </c>
      <c r="E84" s="11" t="s">
        <v>39</v>
      </c>
      <c r="F84" s="11">
        <f>19.1*2+55.44</f>
        <v>93.64</v>
      </c>
      <c r="G84" s="13"/>
      <c r="H84" s="13"/>
      <c r="I84" s="20">
        <v>0.09</v>
      </c>
      <c r="J84" s="13"/>
      <c r="K84" s="13">
        <f t="shared" si="21"/>
        <v>0</v>
      </c>
      <c r="L84" s="21">
        <f t="shared" si="22"/>
        <v>0</v>
      </c>
      <c r="M84" s="21">
        <f t="shared" si="23"/>
        <v>0</v>
      </c>
      <c r="N84" s="54"/>
    </row>
    <row r="85" s="1" customFormat="1" ht="45" customHeight="1" outlineLevel="1" spans="1:14">
      <c r="A85" s="11">
        <v>5</v>
      </c>
      <c r="B85" s="11" t="s">
        <v>49</v>
      </c>
      <c r="C85" s="12" t="s">
        <v>50</v>
      </c>
      <c r="D85" s="12" t="s">
        <v>173</v>
      </c>
      <c r="E85" s="11" t="s">
        <v>52</v>
      </c>
      <c r="F85" s="11">
        <f>1.8*2+3</f>
        <v>6.6</v>
      </c>
      <c r="G85" s="13"/>
      <c r="H85" s="13"/>
      <c r="I85" s="20">
        <v>0.09</v>
      </c>
      <c r="J85" s="13"/>
      <c r="K85" s="13">
        <f t="shared" si="21"/>
        <v>0</v>
      </c>
      <c r="L85" s="21">
        <f t="shared" si="22"/>
        <v>0</v>
      </c>
      <c r="M85" s="21">
        <f t="shared" si="23"/>
        <v>0</v>
      </c>
      <c r="N85" s="54"/>
    </row>
    <row r="86" s="1" customFormat="1" ht="45" customHeight="1" outlineLevel="1" spans="1:14">
      <c r="A86" s="11">
        <v>6</v>
      </c>
      <c r="B86" s="11" t="s">
        <v>53</v>
      </c>
      <c r="C86" s="12" t="s">
        <v>54</v>
      </c>
      <c r="D86" s="12" t="s">
        <v>55</v>
      </c>
      <c r="E86" s="11" t="s">
        <v>39</v>
      </c>
      <c r="F86" s="11">
        <f>1.7*1.2*4</f>
        <v>8.16</v>
      </c>
      <c r="G86" s="13"/>
      <c r="H86" s="13"/>
      <c r="I86" s="20">
        <v>0.09</v>
      </c>
      <c r="J86" s="13"/>
      <c r="K86" s="13">
        <f t="shared" si="21"/>
        <v>0</v>
      </c>
      <c r="L86" s="21">
        <f t="shared" si="22"/>
        <v>0</v>
      </c>
      <c r="M86" s="21">
        <f t="shared" si="23"/>
        <v>0</v>
      </c>
      <c r="N86" s="54"/>
    </row>
    <row r="87" s="1" customFormat="1" ht="67" customHeight="1" outlineLevel="1" spans="1:14">
      <c r="A87" s="11">
        <v>7</v>
      </c>
      <c r="B87" s="11" t="s">
        <v>56</v>
      </c>
      <c r="C87" s="12" t="s">
        <v>57</v>
      </c>
      <c r="D87" s="12" t="s">
        <v>174</v>
      </c>
      <c r="E87" s="11" t="s">
        <v>52</v>
      </c>
      <c r="F87" s="11">
        <v>263.6</v>
      </c>
      <c r="G87" s="13"/>
      <c r="H87" s="13"/>
      <c r="I87" s="20">
        <v>0.09</v>
      </c>
      <c r="J87" s="13"/>
      <c r="K87" s="13">
        <f t="shared" si="21"/>
        <v>0</v>
      </c>
      <c r="L87" s="21">
        <f t="shared" si="22"/>
        <v>0</v>
      </c>
      <c r="M87" s="21">
        <f t="shared" si="23"/>
        <v>0</v>
      </c>
      <c r="N87" s="54"/>
    </row>
    <row r="88" s="1" customFormat="1" ht="45" customHeight="1" outlineLevel="1" spans="1:14">
      <c r="A88" s="11">
        <v>8</v>
      </c>
      <c r="B88" s="73" t="s">
        <v>130</v>
      </c>
      <c r="C88" s="12" t="s">
        <v>175</v>
      </c>
      <c r="D88" s="12" t="s">
        <v>176</v>
      </c>
      <c r="E88" s="11" t="s">
        <v>39</v>
      </c>
      <c r="F88" s="11">
        <v>92</v>
      </c>
      <c r="G88" s="13"/>
      <c r="H88" s="13"/>
      <c r="I88" s="20">
        <v>0.09</v>
      </c>
      <c r="J88" s="13"/>
      <c r="K88" s="13">
        <f t="shared" si="21"/>
        <v>0</v>
      </c>
      <c r="L88" s="21">
        <f t="shared" si="22"/>
        <v>0</v>
      </c>
      <c r="M88" s="21">
        <f t="shared" si="23"/>
        <v>0</v>
      </c>
      <c r="N88" s="54"/>
    </row>
    <row r="89" s="1" customFormat="1" ht="45" customHeight="1" outlineLevel="1" spans="1:14">
      <c r="A89" s="11">
        <v>9</v>
      </c>
      <c r="B89" s="73" t="s">
        <v>59</v>
      </c>
      <c r="C89" s="12" t="s">
        <v>177</v>
      </c>
      <c r="D89" s="12" t="s">
        <v>61</v>
      </c>
      <c r="E89" s="11" t="s">
        <v>62</v>
      </c>
      <c r="F89" s="11">
        <f>1.5+16.8</f>
        <v>18.3</v>
      </c>
      <c r="G89" s="13"/>
      <c r="H89" s="13"/>
      <c r="I89" s="20">
        <v>0.09</v>
      </c>
      <c r="J89" s="13"/>
      <c r="K89" s="13">
        <f t="shared" si="21"/>
        <v>0</v>
      </c>
      <c r="L89" s="21">
        <f t="shared" si="22"/>
        <v>0</v>
      </c>
      <c r="M89" s="21">
        <f t="shared" si="23"/>
        <v>0</v>
      </c>
      <c r="N89" s="54"/>
    </row>
    <row r="90" s="1" customFormat="1" ht="64" customHeight="1" outlineLevel="1" spans="1:14">
      <c r="A90" s="11">
        <v>10</v>
      </c>
      <c r="B90" s="73" t="s">
        <v>59</v>
      </c>
      <c r="C90" s="12" t="s">
        <v>63</v>
      </c>
      <c r="D90" s="12" t="s">
        <v>137</v>
      </c>
      <c r="E90" s="11" t="s">
        <v>39</v>
      </c>
      <c r="F90" s="11">
        <v>1.2</v>
      </c>
      <c r="G90" s="13"/>
      <c r="H90" s="13"/>
      <c r="I90" s="20">
        <v>0.09</v>
      </c>
      <c r="J90" s="13"/>
      <c r="K90" s="13">
        <f t="shared" si="21"/>
        <v>0</v>
      </c>
      <c r="L90" s="21">
        <f t="shared" si="22"/>
        <v>0</v>
      </c>
      <c r="M90" s="21">
        <f t="shared" si="23"/>
        <v>0</v>
      </c>
      <c r="N90" s="54"/>
    </row>
    <row r="91" s="1" customFormat="1" ht="65" customHeight="1" outlineLevel="1" spans="1:14">
      <c r="A91" s="11">
        <v>11</v>
      </c>
      <c r="B91" s="73" t="s">
        <v>59</v>
      </c>
      <c r="C91" s="12" t="s">
        <v>178</v>
      </c>
      <c r="D91" s="12" t="s">
        <v>179</v>
      </c>
      <c r="E91" s="11" t="s">
        <v>52</v>
      </c>
      <c r="F91" s="11">
        <v>24.5</v>
      </c>
      <c r="G91" s="13"/>
      <c r="H91" s="13"/>
      <c r="I91" s="20">
        <v>0.09</v>
      </c>
      <c r="J91" s="13"/>
      <c r="K91" s="13">
        <f t="shared" si="21"/>
        <v>0</v>
      </c>
      <c r="L91" s="21">
        <f t="shared" si="22"/>
        <v>0</v>
      </c>
      <c r="M91" s="21">
        <f t="shared" si="23"/>
        <v>0</v>
      </c>
      <c r="N91" s="54"/>
    </row>
    <row r="92" s="1" customFormat="1" ht="58" customHeight="1" outlineLevel="1" spans="1:14">
      <c r="A92" s="11">
        <v>12</v>
      </c>
      <c r="B92" s="73" t="s">
        <v>59</v>
      </c>
      <c r="C92" s="12" t="s">
        <v>180</v>
      </c>
      <c r="D92" s="12" t="s">
        <v>181</v>
      </c>
      <c r="E92" s="11" t="s">
        <v>39</v>
      </c>
      <c r="F92" s="11">
        <f>24.5*0.9</f>
        <v>22.05</v>
      </c>
      <c r="G92" s="13"/>
      <c r="H92" s="13"/>
      <c r="I92" s="20">
        <v>0.09</v>
      </c>
      <c r="J92" s="13"/>
      <c r="K92" s="13">
        <f t="shared" si="21"/>
        <v>0</v>
      </c>
      <c r="L92" s="21">
        <f t="shared" si="22"/>
        <v>0</v>
      </c>
      <c r="M92" s="21">
        <f t="shared" si="23"/>
        <v>0</v>
      </c>
      <c r="N92" s="54"/>
    </row>
    <row r="93" s="1" customFormat="1" ht="45" customHeight="1" outlineLevel="1" spans="1:14">
      <c r="A93" s="11">
        <v>13</v>
      </c>
      <c r="B93" s="73" t="s">
        <v>59</v>
      </c>
      <c r="C93" s="12" t="s">
        <v>182</v>
      </c>
      <c r="D93" s="12" t="s">
        <v>183</v>
      </c>
      <c r="E93" s="11" t="s">
        <v>62</v>
      </c>
      <c r="F93" s="11">
        <f>24.5*0.2*0.3</f>
        <v>1.47</v>
      </c>
      <c r="G93" s="13"/>
      <c r="H93" s="13"/>
      <c r="I93" s="20">
        <v>0.09</v>
      </c>
      <c r="J93" s="13"/>
      <c r="K93" s="13">
        <f t="shared" si="21"/>
        <v>0</v>
      </c>
      <c r="L93" s="21">
        <f t="shared" si="22"/>
        <v>0</v>
      </c>
      <c r="M93" s="21">
        <f t="shared" si="23"/>
        <v>0</v>
      </c>
      <c r="N93" s="54"/>
    </row>
    <row r="94" s="1" customFormat="1" ht="45" customHeight="1" outlineLevel="1" spans="1:14">
      <c r="A94" s="11">
        <v>14</v>
      </c>
      <c r="B94" s="73" t="s">
        <v>59</v>
      </c>
      <c r="C94" s="12" t="s">
        <v>184</v>
      </c>
      <c r="D94" s="12" t="s">
        <v>185</v>
      </c>
      <c r="E94" s="11" t="s">
        <v>39</v>
      </c>
      <c r="F94" s="11">
        <f>F92</f>
        <v>22.05</v>
      </c>
      <c r="G94" s="13"/>
      <c r="H94" s="13"/>
      <c r="I94" s="20">
        <v>0.09</v>
      </c>
      <c r="J94" s="13"/>
      <c r="K94" s="13">
        <f t="shared" si="21"/>
        <v>0</v>
      </c>
      <c r="L94" s="21">
        <f t="shared" si="22"/>
        <v>0</v>
      </c>
      <c r="M94" s="21">
        <f t="shared" si="23"/>
        <v>0</v>
      </c>
      <c r="N94" s="54"/>
    </row>
    <row r="95" s="1" customFormat="1" ht="45" customHeight="1" outlineLevel="1" spans="1:14">
      <c r="A95" s="11">
        <v>15</v>
      </c>
      <c r="B95" s="73" t="s">
        <v>59</v>
      </c>
      <c r="C95" s="12" t="s">
        <v>186</v>
      </c>
      <c r="D95" s="12" t="s">
        <v>187</v>
      </c>
      <c r="E95" s="11" t="s">
        <v>52</v>
      </c>
      <c r="F95" s="11">
        <v>24.5</v>
      </c>
      <c r="G95" s="13"/>
      <c r="H95" s="13"/>
      <c r="I95" s="20">
        <v>0.09</v>
      </c>
      <c r="J95" s="13"/>
      <c r="K95" s="13">
        <f t="shared" si="21"/>
        <v>0</v>
      </c>
      <c r="L95" s="21">
        <f t="shared" si="22"/>
        <v>0</v>
      </c>
      <c r="M95" s="21">
        <f t="shared" si="23"/>
        <v>0</v>
      </c>
      <c r="N95" s="54"/>
    </row>
    <row r="96" s="1" customFormat="1" ht="60" customHeight="1" outlineLevel="1" spans="1:14">
      <c r="A96" s="11">
        <v>16</v>
      </c>
      <c r="B96" s="73" t="s">
        <v>59</v>
      </c>
      <c r="C96" s="12" t="s">
        <v>65</v>
      </c>
      <c r="D96" s="12" t="s">
        <v>66</v>
      </c>
      <c r="E96" s="11" t="s">
        <v>52</v>
      </c>
      <c r="F96" s="11">
        <v>181</v>
      </c>
      <c r="G96" s="13"/>
      <c r="H96" s="13"/>
      <c r="I96" s="20">
        <v>0.09</v>
      </c>
      <c r="J96" s="13"/>
      <c r="K96" s="13">
        <f t="shared" si="21"/>
        <v>0</v>
      </c>
      <c r="L96" s="21">
        <f t="shared" si="22"/>
        <v>0</v>
      </c>
      <c r="M96" s="21">
        <f t="shared" si="23"/>
        <v>0</v>
      </c>
      <c r="N96" s="54"/>
    </row>
    <row r="97" s="2" customFormat="1" ht="31" customHeight="1" spans="1:14">
      <c r="A97" s="48"/>
      <c r="B97" s="48"/>
      <c r="C97" s="49" t="s">
        <v>188</v>
      </c>
      <c r="D97" s="49"/>
      <c r="E97" s="49"/>
      <c r="F97" s="48"/>
      <c r="G97" s="50"/>
      <c r="H97" s="50"/>
      <c r="I97" s="50"/>
      <c r="J97" s="50"/>
      <c r="K97" s="50"/>
      <c r="L97" s="53">
        <f>SUM(L98:L105)</f>
        <v>0</v>
      </c>
      <c r="M97" s="53">
        <f>SUM(M98:M105)</f>
        <v>0</v>
      </c>
      <c r="N97" s="19"/>
    </row>
    <row r="98" s="1" customFormat="1" ht="60" customHeight="1" outlineLevel="1" spans="1:14">
      <c r="A98" s="11">
        <v>1</v>
      </c>
      <c r="B98" s="11" t="s">
        <v>68</v>
      </c>
      <c r="C98" s="12" t="s">
        <v>189</v>
      </c>
      <c r="D98" s="12" t="s">
        <v>70</v>
      </c>
      <c r="E98" s="11" t="s">
        <v>39</v>
      </c>
      <c r="F98" s="11">
        <f>251.54-10.46-16.77-15.17+154*1.1</f>
        <v>378.54</v>
      </c>
      <c r="G98" s="13"/>
      <c r="H98" s="13"/>
      <c r="I98" s="20">
        <v>0.09</v>
      </c>
      <c r="J98" s="13"/>
      <c r="K98" s="13">
        <f t="shared" ref="K98:K105" si="24">J98*1.09</f>
        <v>0</v>
      </c>
      <c r="L98" s="21">
        <f t="shared" ref="L98:L105" si="25">J98*F98</f>
        <v>0</v>
      </c>
      <c r="M98" s="21">
        <f t="shared" ref="M98:M105" si="26">F98*K98</f>
        <v>0</v>
      </c>
      <c r="N98" s="54"/>
    </row>
    <row r="99" s="1" customFormat="1" ht="54" customHeight="1" outlineLevel="1" spans="1:14">
      <c r="A99" s="11">
        <v>2</v>
      </c>
      <c r="B99" s="11" t="s">
        <v>68</v>
      </c>
      <c r="C99" s="12" t="s">
        <v>190</v>
      </c>
      <c r="D99" s="12" t="s">
        <v>73</v>
      </c>
      <c r="E99" s="11" t="s">
        <v>62</v>
      </c>
      <c r="F99" s="11">
        <v>209.14</v>
      </c>
      <c r="G99" s="13"/>
      <c r="H99" s="13"/>
      <c r="I99" s="20">
        <v>0.09</v>
      </c>
      <c r="J99" s="13"/>
      <c r="K99" s="13">
        <f t="shared" si="24"/>
        <v>0</v>
      </c>
      <c r="L99" s="21">
        <f t="shared" si="25"/>
        <v>0</v>
      </c>
      <c r="M99" s="21">
        <f t="shared" si="26"/>
        <v>0</v>
      </c>
      <c r="N99" s="54"/>
    </row>
    <row r="100" s="1" customFormat="1" ht="166" customHeight="1" outlineLevel="1" spans="1:14">
      <c r="A100" s="11">
        <v>3</v>
      </c>
      <c r="B100" s="11" t="s">
        <v>74</v>
      </c>
      <c r="C100" s="12" t="s">
        <v>191</v>
      </c>
      <c r="D100" s="12" t="s">
        <v>192</v>
      </c>
      <c r="E100" s="11" t="s">
        <v>39</v>
      </c>
      <c r="F100" s="11">
        <v>145.62</v>
      </c>
      <c r="G100" s="13"/>
      <c r="H100" s="13"/>
      <c r="I100" s="20">
        <v>0.09</v>
      </c>
      <c r="J100" s="13"/>
      <c r="K100" s="13">
        <f t="shared" si="24"/>
        <v>0</v>
      </c>
      <c r="L100" s="21">
        <f t="shared" si="25"/>
        <v>0</v>
      </c>
      <c r="M100" s="21">
        <f t="shared" si="26"/>
        <v>0</v>
      </c>
      <c r="N100" s="54"/>
    </row>
    <row r="101" s="1" customFormat="1" ht="45" customHeight="1" outlineLevel="1" spans="1:14">
      <c r="A101" s="11">
        <v>4</v>
      </c>
      <c r="B101" s="11" t="s">
        <v>77</v>
      </c>
      <c r="C101" s="12" t="s">
        <v>193</v>
      </c>
      <c r="D101" s="12" t="s">
        <v>194</v>
      </c>
      <c r="E101" s="11" t="s">
        <v>39</v>
      </c>
      <c r="F101" s="11">
        <v>47.91</v>
      </c>
      <c r="G101" s="13"/>
      <c r="H101" s="13"/>
      <c r="I101" s="20">
        <v>0.09</v>
      </c>
      <c r="J101" s="13"/>
      <c r="K101" s="13">
        <f t="shared" si="24"/>
        <v>0</v>
      </c>
      <c r="L101" s="21">
        <f t="shared" si="25"/>
        <v>0</v>
      </c>
      <c r="M101" s="21">
        <f t="shared" si="26"/>
        <v>0</v>
      </c>
      <c r="N101" s="54"/>
    </row>
    <row r="102" s="1" customFormat="1" ht="125" customHeight="1" outlineLevel="1" spans="1:14">
      <c r="A102" s="11">
        <v>5</v>
      </c>
      <c r="B102" s="11" t="s">
        <v>80</v>
      </c>
      <c r="C102" s="12" t="s">
        <v>81</v>
      </c>
      <c r="D102" s="12" t="s">
        <v>145</v>
      </c>
      <c r="E102" s="11" t="s">
        <v>39</v>
      </c>
      <c r="F102" s="11">
        <f>19.1*2+3</f>
        <v>41.2</v>
      </c>
      <c r="G102" s="13"/>
      <c r="H102" s="13"/>
      <c r="I102" s="20">
        <v>0.09</v>
      </c>
      <c r="J102" s="13"/>
      <c r="K102" s="13">
        <f t="shared" si="24"/>
        <v>0</v>
      </c>
      <c r="L102" s="21">
        <f t="shared" si="25"/>
        <v>0</v>
      </c>
      <c r="M102" s="21">
        <f t="shared" si="26"/>
        <v>0</v>
      </c>
      <c r="N102" s="54"/>
    </row>
    <row r="103" s="1" customFormat="1" ht="50" customHeight="1" outlineLevel="1" spans="1:14">
      <c r="A103" s="11">
        <v>6</v>
      </c>
      <c r="B103" s="11" t="s">
        <v>80</v>
      </c>
      <c r="C103" s="12" t="s">
        <v>195</v>
      </c>
      <c r="D103" s="12" t="s">
        <v>196</v>
      </c>
      <c r="E103" s="11" t="s">
        <v>39</v>
      </c>
      <c r="F103" s="11">
        <v>55.44</v>
      </c>
      <c r="G103" s="13"/>
      <c r="H103" s="13"/>
      <c r="I103" s="20">
        <v>0.09</v>
      </c>
      <c r="J103" s="13"/>
      <c r="K103" s="13">
        <f t="shared" si="24"/>
        <v>0</v>
      </c>
      <c r="L103" s="21">
        <f t="shared" si="25"/>
        <v>0</v>
      </c>
      <c r="M103" s="21">
        <f t="shared" si="26"/>
        <v>0</v>
      </c>
      <c r="N103" s="54"/>
    </row>
    <row r="104" s="1" customFormat="1" ht="49" customHeight="1" outlineLevel="1" spans="1:14">
      <c r="A104" s="11">
        <v>7</v>
      </c>
      <c r="B104" s="11" t="s">
        <v>83</v>
      </c>
      <c r="C104" s="12" t="s">
        <v>84</v>
      </c>
      <c r="D104" s="12" t="s">
        <v>197</v>
      </c>
      <c r="E104" s="11" t="s">
        <v>39</v>
      </c>
      <c r="F104" s="11">
        <v>41.2</v>
      </c>
      <c r="G104" s="13"/>
      <c r="H104" s="13"/>
      <c r="I104" s="20">
        <v>0.09</v>
      </c>
      <c r="J104" s="13"/>
      <c r="K104" s="13">
        <f t="shared" si="24"/>
        <v>0</v>
      </c>
      <c r="L104" s="21">
        <f t="shared" si="25"/>
        <v>0</v>
      </c>
      <c r="M104" s="21">
        <f t="shared" si="26"/>
        <v>0</v>
      </c>
      <c r="N104" s="54"/>
    </row>
    <row r="105" s="1" customFormat="1" ht="72" customHeight="1" outlineLevel="1" spans="1:14">
      <c r="A105" s="11">
        <v>8</v>
      </c>
      <c r="B105" s="11" t="s">
        <v>86</v>
      </c>
      <c r="C105" s="12" t="s">
        <v>146</v>
      </c>
      <c r="D105" s="12" t="s">
        <v>198</v>
      </c>
      <c r="E105" s="11" t="s">
        <v>39</v>
      </c>
      <c r="F105" s="11">
        <f>145.62*1.17</f>
        <v>170.3754</v>
      </c>
      <c r="G105" s="13"/>
      <c r="H105" s="13"/>
      <c r="I105" s="20">
        <v>0.09</v>
      </c>
      <c r="J105" s="13"/>
      <c r="K105" s="13">
        <f t="shared" si="24"/>
        <v>0</v>
      </c>
      <c r="L105" s="21">
        <f t="shared" si="25"/>
        <v>0</v>
      </c>
      <c r="M105" s="21">
        <f t="shared" si="26"/>
        <v>0</v>
      </c>
      <c r="N105" s="54"/>
    </row>
    <row r="106" s="2" customFormat="1" ht="31" customHeight="1" spans="1:14">
      <c r="A106" s="48"/>
      <c r="B106" s="48"/>
      <c r="C106" s="49" t="s">
        <v>199</v>
      </c>
      <c r="D106" s="49"/>
      <c r="E106" s="49"/>
      <c r="F106" s="48"/>
      <c r="G106" s="50"/>
      <c r="H106" s="50"/>
      <c r="I106" s="50"/>
      <c r="J106" s="50"/>
      <c r="K106" s="50"/>
      <c r="L106" s="53">
        <f>SUM(L107:L115)</f>
        <v>0</v>
      </c>
      <c r="M106" s="53">
        <f>SUM(M107:M115)</f>
        <v>0</v>
      </c>
      <c r="N106" s="19"/>
    </row>
    <row r="107" s="1" customFormat="1" ht="45" customHeight="1" outlineLevel="1" spans="1:14">
      <c r="A107" s="11">
        <v>1</v>
      </c>
      <c r="B107" s="11" t="s">
        <v>90</v>
      </c>
      <c r="C107" s="12" t="s">
        <v>91</v>
      </c>
      <c r="D107" s="12" t="s">
        <v>149</v>
      </c>
      <c r="E107" s="11" t="s">
        <v>39</v>
      </c>
      <c r="F107" s="11">
        <f>39.1*3.7</f>
        <v>144.67</v>
      </c>
      <c r="G107" s="13"/>
      <c r="H107" s="13"/>
      <c r="I107" s="20">
        <v>0.09</v>
      </c>
      <c r="J107" s="13"/>
      <c r="K107" s="13">
        <f t="shared" ref="K107:K115" si="27">J107*1.09</f>
        <v>0</v>
      </c>
      <c r="L107" s="21">
        <f t="shared" ref="L107:L115" si="28">J107*F107</f>
        <v>0</v>
      </c>
      <c r="M107" s="21">
        <f t="shared" ref="M107:M115" si="29">F107*K107</f>
        <v>0</v>
      </c>
      <c r="N107" s="54"/>
    </row>
    <row r="108" s="1" customFormat="1" ht="39" customHeight="1" outlineLevel="1" spans="1:14">
      <c r="A108" s="11">
        <v>2</v>
      </c>
      <c r="B108" s="11" t="s">
        <v>90</v>
      </c>
      <c r="C108" s="12" t="s">
        <v>93</v>
      </c>
      <c r="D108" s="12" t="s">
        <v>200</v>
      </c>
      <c r="E108" s="11" t="s">
        <v>62</v>
      </c>
      <c r="F108" s="11">
        <f>28.32*3.7*0.2+27</f>
        <v>47.9568</v>
      </c>
      <c r="G108" s="13"/>
      <c r="H108" s="13"/>
      <c r="I108" s="20">
        <v>0.09</v>
      </c>
      <c r="J108" s="13"/>
      <c r="K108" s="13">
        <f t="shared" si="27"/>
        <v>0</v>
      </c>
      <c r="L108" s="21">
        <f t="shared" si="28"/>
        <v>0</v>
      </c>
      <c r="M108" s="21">
        <f t="shared" si="29"/>
        <v>0</v>
      </c>
      <c r="N108" s="54"/>
    </row>
    <row r="109" s="1" customFormat="1" ht="45" customHeight="1" outlineLevel="1" spans="1:14">
      <c r="A109" s="11">
        <v>3</v>
      </c>
      <c r="B109" s="11" t="s">
        <v>95</v>
      </c>
      <c r="C109" s="12" t="s">
        <v>96</v>
      </c>
      <c r="D109" s="12" t="s">
        <v>201</v>
      </c>
      <c r="E109" s="11" t="s">
        <v>39</v>
      </c>
      <c r="F109" s="11">
        <f>55.2+36.56*3.7*2</f>
        <v>325.744</v>
      </c>
      <c r="G109" s="13"/>
      <c r="H109" s="13"/>
      <c r="I109" s="20">
        <v>0.09</v>
      </c>
      <c r="J109" s="13"/>
      <c r="K109" s="13">
        <f t="shared" si="27"/>
        <v>0</v>
      </c>
      <c r="L109" s="21">
        <f t="shared" si="28"/>
        <v>0</v>
      </c>
      <c r="M109" s="21">
        <f t="shared" si="29"/>
        <v>0</v>
      </c>
      <c r="N109" s="54"/>
    </row>
    <row r="110" s="1" customFormat="1" ht="65" customHeight="1" outlineLevel="1" spans="1:14">
      <c r="A110" s="11">
        <v>4</v>
      </c>
      <c r="B110" s="11" t="s">
        <v>98</v>
      </c>
      <c r="C110" s="12" t="s">
        <v>99</v>
      </c>
      <c r="D110" s="12" t="s">
        <v>202</v>
      </c>
      <c r="E110" s="11" t="s">
        <v>39</v>
      </c>
      <c r="F110" s="11">
        <f>(7.1+5.2)*2.6+325.74</f>
        <v>357.72</v>
      </c>
      <c r="G110" s="13"/>
      <c r="H110" s="13"/>
      <c r="I110" s="20">
        <v>0.09</v>
      </c>
      <c r="J110" s="13"/>
      <c r="K110" s="13">
        <f t="shared" si="27"/>
        <v>0</v>
      </c>
      <c r="L110" s="21">
        <f t="shared" si="28"/>
        <v>0</v>
      </c>
      <c r="M110" s="21">
        <f t="shared" si="29"/>
        <v>0</v>
      </c>
      <c r="N110" s="54"/>
    </row>
    <row r="111" s="1" customFormat="1" ht="64" customHeight="1" outlineLevel="1" spans="1:14">
      <c r="A111" s="11">
        <v>5</v>
      </c>
      <c r="B111" s="11" t="s">
        <v>101</v>
      </c>
      <c r="C111" s="12" t="s">
        <v>102</v>
      </c>
      <c r="D111" s="12" t="s">
        <v>203</v>
      </c>
      <c r="E111" s="11" t="s">
        <v>39</v>
      </c>
      <c r="F111" s="11">
        <v>187.22</v>
      </c>
      <c r="G111" s="13"/>
      <c r="H111" s="13"/>
      <c r="I111" s="20">
        <v>0.09</v>
      </c>
      <c r="J111" s="13"/>
      <c r="K111" s="13">
        <f t="shared" si="27"/>
        <v>0</v>
      </c>
      <c r="L111" s="21">
        <f t="shared" si="28"/>
        <v>0</v>
      </c>
      <c r="M111" s="21">
        <f t="shared" si="29"/>
        <v>0</v>
      </c>
      <c r="N111" s="54"/>
    </row>
    <row r="112" s="1" customFormat="1" ht="48" customHeight="1" outlineLevel="1" spans="1:14">
      <c r="A112" s="11">
        <v>6</v>
      </c>
      <c r="B112" s="11" t="s">
        <v>104</v>
      </c>
      <c r="C112" s="12" t="s">
        <v>105</v>
      </c>
      <c r="D112" s="12" t="s">
        <v>204</v>
      </c>
      <c r="E112" s="11" t="s">
        <v>39</v>
      </c>
      <c r="F112" s="11">
        <f>187.22*2+31.98*2.6+325.74/2-183</f>
        <v>437.458</v>
      </c>
      <c r="G112" s="13"/>
      <c r="H112" s="13"/>
      <c r="I112" s="20">
        <v>0.09</v>
      </c>
      <c r="J112" s="13"/>
      <c r="K112" s="13">
        <f t="shared" si="27"/>
        <v>0</v>
      </c>
      <c r="L112" s="21">
        <f t="shared" si="28"/>
        <v>0</v>
      </c>
      <c r="M112" s="21">
        <f t="shared" si="29"/>
        <v>0</v>
      </c>
      <c r="N112" s="54"/>
    </row>
    <row r="113" s="1" customFormat="1" ht="48" customHeight="1" outlineLevel="1" spans="1:14">
      <c r="A113" s="11">
        <v>7</v>
      </c>
      <c r="B113" s="11" t="s">
        <v>104</v>
      </c>
      <c r="C113" s="12" t="s">
        <v>205</v>
      </c>
      <c r="D113" s="12" t="s">
        <v>206</v>
      </c>
      <c r="E113" s="11" t="s">
        <v>39</v>
      </c>
      <c r="F113" s="11">
        <v>32</v>
      </c>
      <c r="G113" s="13"/>
      <c r="H113" s="13"/>
      <c r="I113" s="20">
        <v>0.09</v>
      </c>
      <c r="J113" s="13"/>
      <c r="K113" s="13">
        <f t="shared" si="27"/>
        <v>0</v>
      </c>
      <c r="L113" s="21">
        <f t="shared" si="28"/>
        <v>0</v>
      </c>
      <c r="M113" s="21">
        <f t="shared" si="29"/>
        <v>0</v>
      </c>
      <c r="N113" s="54"/>
    </row>
    <row r="114" s="1" customFormat="1" ht="48" customHeight="1" outlineLevel="1" spans="1:14">
      <c r="A114" s="11">
        <v>8</v>
      </c>
      <c r="B114" s="11" t="s">
        <v>107</v>
      </c>
      <c r="C114" s="12" t="s">
        <v>108</v>
      </c>
      <c r="D114" s="12" t="s">
        <v>207</v>
      </c>
      <c r="E114" s="11" t="s">
        <v>39</v>
      </c>
      <c r="F114" s="11">
        <v>33.33</v>
      </c>
      <c r="G114" s="13"/>
      <c r="H114" s="13"/>
      <c r="I114" s="20">
        <v>0.09</v>
      </c>
      <c r="J114" s="13"/>
      <c r="K114" s="13">
        <f t="shared" si="27"/>
        <v>0</v>
      </c>
      <c r="L114" s="21">
        <f t="shared" si="28"/>
        <v>0</v>
      </c>
      <c r="M114" s="21">
        <f t="shared" si="29"/>
        <v>0</v>
      </c>
      <c r="N114" s="54"/>
    </row>
    <row r="115" s="1" customFormat="1" ht="61" customHeight="1" outlineLevel="1" spans="1:14">
      <c r="A115" s="11">
        <v>9</v>
      </c>
      <c r="B115" s="11" t="s">
        <v>110</v>
      </c>
      <c r="C115" s="12" t="s">
        <v>208</v>
      </c>
      <c r="D115" s="12" t="s">
        <v>112</v>
      </c>
      <c r="E115" s="11" t="s">
        <v>39</v>
      </c>
      <c r="F115" s="11">
        <f>55.2*2.8+46.7*2.6</f>
        <v>275.98</v>
      </c>
      <c r="G115" s="13"/>
      <c r="H115" s="13"/>
      <c r="I115" s="20">
        <v>0.09</v>
      </c>
      <c r="J115" s="13"/>
      <c r="K115" s="13">
        <f t="shared" si="27"/>
        <v>0</v>
      </c>
      <c r="L115" s="21">
        <f t="shared" si="28"/>
        <v>0</v>
      </c>
      <c r="M115" s="21">
        <f t="shared" si="29"/>
        <v>0</v>
      </c>
      <c r="N115" s="54"/>
    </row>
    <row r="116" s="2" customFormat="1" ht="31" customHeight="1" spans="1:14">
      <c r="A116" s="48"/>
      <c r="B116" s="48"/>
      <c r="C116" s="49" t="s">
        <v>209</v>
      </c>
      <c r="D116" s="49"/>
      <c r="E116" s="49"/>
      <c r="F116" s="48"/>
      <c r="G116" s="50"/>
      <c r="H116" s="50"/>
      <c r="I116" s="50"/>
      <c r="J116" s="50"/>
      <c r="K116" s="50"/>
      <c r="L116" s="53">
        <f>SUM(L117:L120)</f>
        <v>0</v>
      </c>
      <c r="M116" s="53">
        <f>SUM(M117:M120)</f>
        <v>0</v>
      </c>
      <c r="N116" s="19"/>
    </row>
    <row r="117" s="1" customFormat="1" ht="50" customHeight="1" outlineLevel="1" spans="1:14">
      <c r="A117" s="11">
        <v>1</v>
      </c>
      <c r="B117" s="11" t="s">
        <v>158</v>
      </c>
      <c r="C117" s="12" t="s">
        <v>159</v>
      </c>
      <c r="D117" s="12" t="s">
        <v>116</v>
      </c>
      <c r="E117" s="11" t="s">
        <v>117</v>
      </c>
      <c r="F117" s="11">
        <v>5</v>
      </c>
      <c r="G117" s="11"/>
      <c r="H117" s="11"/>
      <c r="I117" s="20">
        <v>0.09</v>
      </c>
      <c r="J117" s="13"/>
      <c r="K117" s="13">
        <f t="shared" ref="K117:K120" si="30">J117*1.09</f>
        <v>0</v>
      </c>
      <c r="L117" s="21">
        <f t="shared" ref="L117:L120" si="31">J117*F117</f>
        <v>0</v>
      </c>
      <c r="M117" s="21">
        <f t="shared" ref="M117:M120" si="32">F117*K117</f>
        <v>0</v>
      </c>
      <c r="N117" s="54"/>
    </row>
    <row r="118" s="1" customFormat="1" ht="50" customHeight="1" outlineLevel="1" spans="1:14">
      <c r="A118" s="11">
        <v>2</v>
      </c>
      <c r="B118" s="11" t="s">
        <v>114</v>
      </c>
      <c r="C118" s="12" t="s">
        <v>115</v>
      </c>
      <c r="D118" s="12" t="s">
        <v>116</v>
      </c>
      <c r="E118" s="11" t="s">
        <v>117</v>
      </c>
      <c r="F118" s="11">
        <v>13</v>
      </c>
      <c r="G118" s="11"/>
      <c r="H118" s="11"/>
      <c r="I118" s="20">
        <v>0.09</v>
      </c>
      <c r="J118" s="13"/>
      <c r="K118" s="13">
        <f t="shared" si="30"/>
        <v>0</v>
      </c>
      <c r="L118" s="21">
        <f t="shared" si="31"/>
        <v>0</v>
      </c>
      <c r="M118" s="21">
        <f t="shared" si="32"/>
        <v>0</v>
      </c>
      <c r="N118" s="54"/>
    </row>
    <row r="119" s="1" customFormat="1" ht="30" customHeight="1" outlineLevel="1" spans="1:14">
      <c r="A119" s="11">
        <v>3</v>
      </c>
      <c r="B119" s="11" t="s">
        <v>210</v>
      </c>
      <c r="C119" s="12" t="s">
        <v>118</v>
      </c>
      <c r="D119" s="12" t="s">
        <v>119</v>
      </c>
      <c r="E119" s="11" t="s">
        <v>120</v>
      </c>
      <c r="F119" s="11">
        <v>13</v>
      </c>
      <c r="G119" s="11"/>
      <c r="H119" s="11"/>
      <c r="I119" s="20">
        <v>0.09</v>
      </c>
      <c r="J119" s="13"/>
      <c r="K119" s="13">
        <f t="shared" si="30"/>
        <v>0</v>
      </c>
      <c r="L119" s="21">
        <f t="shared" si="31"/>
        <v>0</v>
      </c>
      <c r="M119" s="21">
        <f t="shared" si="32"/>
        <v>0</v>
      </c>
      <c r="N119" s="54"/>
    </row>
    <row r="120" s="1" customFormat="1" ht="30" customHeight="1" outlineLevel="1" spans="1:14">
      <c r="A120" s="11">
        <v>4</v>
      </c>
      <c r="B120" s="11" t="s">
        <v>211</v>
      </c>
      <c r="C120" s="12" t="s">
        <v>166</v>
      </c>
      <c r="D120" s="12" t="s">
        <v>119</v>
      </c>
      <c r="E120" s="11" t="s">
        <v>120</v>
      </c>
      <c r="F120" s="11">
        <v>5</v>
      </c>
      <c r="G120" s="11"/>
      <c r="H120" s="11"/>
      <c r="I120" s="20">
        <v>0.09</v>
      </c>
      <c r="J120" s="13"/>
      <c r="K120" s="13">
        <f t="shared" si="30"/>
        <v>0</v>
      </c>
      <c r="L120" s="21">
        <f t="shared" si="31"/>
        <v>0</v>
      </c>
      <c r="M120" s="21">
        <f t="shared" si="32"/>
        <v>0</v>
      </c>
      <c r="N120" s="54"/>
    </row>
    <row r="121" s="2" customFormat="1" ht="32" customHeight="1" spans="1:14">
      <c r="A121" s="14">
        <v>1.4</v>
      </c>
      <c r="B121" s="14"/>
      <c r="C121" s="15" t="s">
        <v>212</v>
      </c>
      <c r="D121" s="15"/>
      <c r="E121" s="15"/>
      <c r="F121" s="14"/>
      <c r="G121" s="16"/>
      <c r="H121" s="16"/>
      <c r="I121" s="16"/>
      <c r="J121" s="16"/>
      <c r="K121" s="16"/>
      <c r="L121" s="16">
        <f>L122+L131+L142</f>
        <v>0</v>
      </c>
      <c r="M121" s="16">
        <f>M122+M131+M142</f>
        <v>0</v>
      </c>
      <c r="N121" s="19"/>
    </row>
    <row r="122" s="2" customFormat="1" ht="31" customHeight="1" spans="1:14">
      <c r="A122" s="48"/>
      <c r="B122" s="48"/>
      <c r="C122" s="49" t="s">
        <v>213</v>
      </c>
      <c r="D122" s="49"/>
      <c r="E122" s="49"/>
      <c r="F122" s="48"/>
      <c r="G122" s="50"/>
      <c r="H122" s="50"/>
      <c r="I122" s="50"/>
      <c r="J122" s="50"/>
      <c r="K122" s="50"/>
      <c r="L122" s="53">
        <f>SUM(L123:L130)</f>
        <v>0</v>
      </c>
      <c r="M122" s="53">
        <f>SUM(M123:M130)</f>
        <v>0</v>
      </c>
      <c r="N122" s="19"/>
    </row>
    <row r="123" s="1" customFormat="1" ht="62" customHeight="1" outlineLevel="1" spans="1:14">
      <c r="A123" s="11">
        <v>1</v>
      </c>
      <c r="B123" s="73" t="s">
        <v>214</v>
      </c>
      <c r="C123" s="12" t="s">
        <v>215</v>
      </c>
      <c r="D123" s="12" t="s">
        <v>216</v>
      </c>
      <c r="E123" s="11" t="s">
        <v>217</v>
      </c>
      <c r="F123" s="11">
        <v>7.7</v>
      </c>
      <c r="G123" s="11"/>
      <c r="H123" s="11"/>
      <c r="I123" s="20">
        <v>0.09</v>
      </c>
      <c r="J123" s="13"/>
      <c r="K123" s="13">
        <f t="shared" ref="K123:K130" si="33">J123*1.09</f>
        <v>0</v>
      </c>
      <c r="L123" s="21">
        <f t="shared" ref="L123:L130" si="34">J123*F123</f>
        <v>0</v>
      </c>
      <c r="M123" s="21">
        <f t="shared" ref="M123:M130" si="35">F123*K123</f>
        <v>0</v>
      </c>
      <c r="N123" s="54"/>
    </row>
    <row r="124" s="1" customFormat="1" ht="45" customHeight="1" outlineLevel="1" spans="1:14">
      <c r="A124" s="11">
        <v>2</v>
      </c>
      <c r="B124" s="73" t="s">
        <v>214</v>
      </c>
      <c r="C124" s="12" t="s">
        <v>218</v>
      </c>
      <c r="D124" s="12" t="s">
        <v>219</v>
      </c>
      <c r="E124" s="11" t="s">
        <v>39</v>
      </c>
      <c r="F124" s="11">
        <f>290+18</f>
        <v>308</v>
      </c>
      <c r="G124" s="11"/>
      <c r="H124" s="11"/>
      <c r="I124" s="20">
        <v>0.09</v>
      </c>
      <c r="J124" s="13"/>
      <c r="K124" s="13">
        <f t="shared" si="33"/>
        <v>0</v>
      </c>
      <c r="L124" s="21">
        <f t="shared" si="34"/>
        <v>0</v>
      </c>
      <c r="M124" s="21">
        <f t="shared" si="35"/>
        <v>0</v>
      </c>
      <c r="N124" s="54"/>
    </row>
    <row r="125" s="1" customFormat="1" ht="59" customHeight="1" outlineLevel="1" spans="1:14">
      <c r="A125" s="11">
        <v>3</v>
      </c>
      <c r="B125" s="73" t="s">
        <v>214</v>
      </c>
      <c r="C125" s="12" t="s">
        <v>220</v>
      </c>
      <c r="D125" s="12" t="s">
        <v>216</v>
      </c>
      <c r="E125" s="11" t="s">
        <v>217</v>
      </c>
      <c r="F125" s="11">
        <v>2.3</v>
      </c>
      <c r="G125" s="11"/>
      <c r="H125" s="11"/>
      <c r="I125" s="20">
        <v>0.09</v>
      </c>
      <c r="J125" s="13"/>
      <c r="K125" s="13">
        <f t="shared" si="33"/>
        <v>0</v>
      </c>
      <c r="L125" s="21">
        <f t="shared" si="34"/>
        <v>0</v>
      </c>
      <c r="M125" s="21">
        <f t="shared" si="35"/>
        <v>0</v>
      </c>
      <c r="N125" s="54"/>
    </row>
    <row r="126" s="1" customFormat="1" ht="75" customHeight="1" outlineLevel="1" spans="1:14">
      <c r="A126" s="11">
        <v>4</v>
      </c>
      <c r="B126" s="73" t="s">
        <v>214</v>
      </c>
      <c r="C126" s="12" t="s">
        <v>221</v>
      </c>
      <c r="D126" s="12" t="s">
        <v>222</v>
      </c>
      <c r="E126" s="11" t="s">
        <v>39</v>
      </c>
      <c r="F126" s="11">
        <v>40</v>
      </c>
      <c r="G126" s="11"/>
      <c r="H126" s="11"/>
      <c r="I126" s="20">
        <v>0.09</v>
      </c>
      <c r="J126" s="13"/>
      <c r="K126" s="13">
        <f t="shared" si="33"/>
        <v>0</v>
      </c>
      <c r="L126" s="21">
        <f t="shared" si="34"/>
        <v>0</v>
      </c>
      <c r="M126" s="21">
        <f t="shared" si="35"/>
        <v>0</v>
      </c>
      <c r="N126" s="54"/>
    </row>
    <row r="127" s="1" customFormat="1" ht="45" customHeight="1" outlineLevel="1" spans="1:14">
      <c r="A127" s="11">
        <v>5</v>
      </c>
      <c r="B127" s="73" t="s">
        <v>214</v>
      </c>
      <c r="C127" s="12" t="s">
        <v>223</v>
      </c>
      <c r="D127" s="12" t="s">
        <v>224</v>
      </c>
      <c r="E127" s="11" t="s">
        <v>225</v>
      </c>
      <c r="F127" s="11">
        <v>14</v>
      </c>
      <c r="G127" s="11"/>
      <c r="H127" s="11"/>
      <c r="I127" s="20">
        <v>0.09</v>
      </c>
      <c r="J127" s="13"/>
      <c r="K127" s="13">
        <f t="shared" si="33"/>
        <v>0</v>
      </c>
      <c r="L127" s="21">
        <f t="shared" si="34"/>
        <v>0</v>
      </c>
      <c r="M127" s="21">
        <f t="shared" si="35"/>
        <v>0</v>
      </c>
      <c r="N127" s="54"/>
    </row>
    <row r="128" s="1" customFormat="1" ht="119" customHeight="1" outlineLevel="1" spans="1:14">
      <c r="A128" s="11">
        <v>6</v>
      </c>
      <c r="B128" s="73" t="s">
        <v>214</v>
      </c>
      <c r="C128" s="12" t="s">
        <v>226</v>
      </c>
      <c r="D128" s="12" t="s">
        <v>227</v>
      </c>
      <c r="E128" s="11" t="s">
        <v>39</v>
      </c>
      <c r="F128" s="11">
        <v>23.5</v>
      </c>
      <c r="G128" s="13"/>
      <c r="H128" s="13"/>
      <c r="I128" s="20">
        <v>0.09</v>
      </c>
      <c r="J128" s="13"/>
      <c r="K128" s="13">
        <f t="shared" si="33"/>
        <v>0</v>
      </c>
      <c r="L128" s="21">
        <f t="shared" si="34"/>
        <v>0</v>
      </c>
      <c r="M128" s="21">
        <f t="shared" si="35"/>
        <v>0</v>
      </c>
      <c r="N128" s="54"/>
    </row>
    <row r="129" s="1" customFormat="1" ht="50" customHeight="1" outlineLevel="1" spans="1:14">
      <c r="A129" s="11">
        <v>7</v>
      </c>
      <c r="B129" s="73" t="s">
        <v>214</v>
      </c>
      <c r="C129" s="12" t="s">
        <v>228</v>
      </c>
      <c r="D129" s="12" t="s">
        <v>229</v>
      </c>
      <c r="E129" s="11" t="s">
        <v>39</v>
      </c>
      <c r="F129" s="11">
        <v>247.4</v>
      </c>
      <c r="G129" s="13"/>
      <c r="H129" s="13"/>
      <c r="I129" s="20">
        <v>0.09</v>
      </c>
      <c r="J129" s="13"/>
      <c r="K129" s="13">
        <f t="shared" si="33"/>
        <v>0</v>
      </c>
      <c r="L129" s="21">
        <f t="shared" si="34"/>
        <v>0</v>
      </c>
      <c r="M129" s="21">
        <f t="shared" si="35"/>
        <v>0</v>
      </c>
      <c r="N129" s="54"/>
    </row>
    <row r="130" s="1" customFormat="1" ht="52" customHeight="1" outlineLevel="1" spans="1:14">
      <c r="A130" s="11">
        <v>8</v>
      </c>
      <c r="B130" s="73" t="s">
        <v>214</v>
      </c>
      <c r="C130" s="12" t="s">
        <v>84</v>
      </c>
      <c r="D130" s="12" t="s">
        <v>197</v>
      </c>
      <c r="E130" s="11" t="s">
        <v>39</v>
      </c>
      <c r="F130" s="11">
        <v>23.5</v>
      </c>
      <c r="G130" s="13"/>
      <c r="H130" s="13"/>
      <c r="I130" s="20">
        <v>0.09</v>
      </c>
      <c r="J130" s="13"/>
      <c r="K130" s="13">
        <f t="shared" si="33"/>
        <v>0</v>
      </c>
      <c r="L130" s="21">
        <f t="shared" si="34"/>
        <v>0</v>
      </c>
      <c r="M130" s="21">
        <f t="shared" si="35"/>
        <v>0</v>
      </c>
      <c r="N130" s="54"/>
    </row>
    <row r="131" s="2" customFormat="1" ht="31" customHeight="1" spans="1:14">
      <c r="A131" s="48"/>
      <c r="B131" s="48"/>
      <c r="C131" s="49" t="s">
        <v>230</v>
      </c>
      <c r="D131" s="49"/>
      <c r="E131" s="49"/>
      <c r="F131" s="48"/>
      <c r="G131" s="50"/>
      <c r="H131" s="50"/>
      <c r="I131" s="50"/>
      <c r="J131" s="50"/>
      <c r="K131" s="50"/>
      <c r="L131" s="53">
        <f>SUM(L132:L141)</f>
        <v>0</v>
      </c>
      <c r="M131" s="53">
        <f>SUM(M132:M141)</f>
        <v>0</v>
      </c>
      <c r="N131" s="19"/>
    </row>
    <row r="132" s="1" customFormat="1" ht="45" customHeight="1" outlineLevel="1" spans="1:14">
      <c r="A132" s="11">
        <v>1</v>
      </c>
      <c r="B132" s="73" t="s">
        <v>214</v>
      </c>
      <c r="C132" s="12" t="s">
        <v>231</v>
      </c>
      <c r="D132" s="12" t="s">
        <v>200</v>
      </c>
      <c r="E132" s="11" t="s">
        <v>62</v>
      </c>
      <c r="F132" s="11">
        <f>19.9*3.7*0.2+10.14</f>
        <v>24.866</v>
      </c>
      <c r="G132" s="13"/>
      <c r="H132" s="13"/>
      <c r="I132" s="20">
        <v>0.09</v>
      </c>
      <c r="J132" s="13"/>
      <c r="K132" s="13">
        <f t="shared" ref="K132:K141" si="36">J132*1.09</f>
        <v>0</v>
      </c>
      <c r="L132" s="21">
        <f t="shared" ref="L132:L141" si="37">J132*F132</f>
        <v>0</v>
      </c>
      <c r="M132" s="21">
        <f t="shared" ref="M132:M141" si="38">F132*K132</f>
        <v>0</v>
      </c>
      <c r="N132" s="54"/>
    </row>
    <row r="133" s="1" customFormat="1" ht="59" customHeight="1" outlineLevel="1" spans="1:14">
      <c r="A133" s="11">
        <v>2</v>
      </c>
      <c r="B133" s="73" t="s">
        <v>214</v>
      </c>
      <c r="C133" s="12" t="s">
        <v>232</v>
      </c>
      <c r="D133" s="12" t="s">
        <v>150</v>
      </c>
      <c r="E133" s="11" t="s">
        <v>39</v>
      </c>
      <c r="F133" s="11">
        <f>19.9*2.8*2+101.38</f>
        <v>212.82</v>
      </c>
      <c r="G133" s="13"/>
      <c r="H133" s="13"/>
      <c r="I133" s="20">
        <v>0.09</v>
      </c>
      <c r="J133" s="13"/>
      <c r="K133" s="13">
        <f t="shared" si="36"/>
        <v>0</v>
      </c>
      <c r="L133" s="21">
        <f t="shared" si="37"/>
        <v>0</v>
      </c>
      <c r="M133" s="21">
        <f t="shared" si="38"/>
        <v>0</v>
      </c>
      <c r="N133" s="54"/>
    </row>
    <row r="134" s="1" customFormat="1" ht="63" customHeight="1" outlineLevel="1" spans="1:14">
      <c r="A134" s="11">
        <v>3</v>
      </c>
      <c r="B134" s="73" t="s">
        <v>214</v>
      </c>
      <c r="C134" s="12" t="s">
        <v>102</v>
      </c>
      <c r="D134" s="12" t="s">
        <v>152</v>
      </c>
      <c r="E134" s="11" t="s">
        <v>39</v>
      </c>
      <c r="F134" s="11">
        <v>35.28</v>
      </c>
      <c r="G134" s="13"/>
      <c r="H134" s="13"/>
      <c r="I134" s="20">
        <v>0.09</v>
      </c>
      <c r="J134" s="13"/>
      <c r="K134" s="13">
        <f t="shared" si="36"/>
        <v>0</v>
      </c>
      <c r="L134" s="21">
        <f t="shared" si="37"/>
        <v>0</v>
      </c>
      <c r="M134" s="21">
        <f t="shared" si="38"/>
        <v>0</v>
      </c>
      <c r="N134" s="54"/>
    </row>
    <row r="135" s="1" customFormat="1" ht="45" customHeight="1" outlineLevel="1" spans="1:14">
      <c r="A135" s="11">
        <v>4</v>
      </c>
      <c r="B135" s="73" t="s">
        <v>214</v>
      </c>
      <c r="C135" s="12" t="s">
        <v>105</v>
      </c>
      <c r="D135" s="12" t="s">
        <v>153</v>
      </c>
      <c r="E135" s="11" t="s">
        <v>39</v>
      </c>
      <c r="F135" s="11">
        <f>F134*2</f>
        <v>70.56</v>
      </c>
      <c r="G135" s="13"/>
      <c r="H135" s="13"/>
      <c r="I135" s="20">
        <v>0.09</v>
      </c>
      <c r="J135" s="13"/>
      <c r="K135" s="13">
        <f t="shared" si="36"/>
        <v>0</v>
      </c>
      <c r="L135" s="21">
        <f t="shared" si="37"/>
        <v>0</v>
      </c>
      <c r="M135" s="21">
        <f t="shared" si="38"/>
        <v>0</v>
      </c>
      <c r="N135" s="54"/>
    </row>
    <row r="136" s="1" customFormat="1" ht="32" customHeight="1" outlineLevel="1" spans="1:14">
      <c r="A136" s="11">
        <v>5</v>
      </c>
      <c r="B136" s="73" t="s">
        <v>214</v>
      </c>
      <c r="C136" s="12" t="s">
        <v>233</v>
      </c>
      <c r="D136" s="12" t="s">
        <v>234</v>
      </c>
      <c r="E136" s="11" t="s">
        <v>39</v>
      </c>
      <c r="F136" s="11">
        <v>69.12</v>
      </c>
      <c r="G136" s="11"/>
      <c r="H136" s="11"/>
      <c r="I136" s="20">
        <v>0.09</v>
      </c>
      <c r="J136" s="13"/>
      <c r="K136" s="13">
        <f t="shared" si="36"/>
        <v>0</v>
      </c>
      <c r="L136" s="21">
        <f t="shared" si="37"/>
        <v>0</v>
      </c>
      <c r="M136" s="21">
        <f t="shared" si="38"/>
        <v>0</v>
      </c>
      <c r="N136" s="54"/>
    </row>
    <row r="137" s="1" customFormat="1" ht="36" customHeight="1" outlineLevel="1" spans="1:14">
      <c r="A137" s="11">
        <v>6</v>
      </c>
      <c r="B137" s="73" t="s">
        <v>214</v>
      </c>
      <c r="C137" s="12" t="s">
        <v>235</v>
      </c>
      <c r="D137" s="12" t="s">
        <v>236</v>
      </c>
      <c r="E137" s="11" t="s">
        <v>39</v>
      </c>
      <c r="F137" s="11">
        <v>73.32</v>
      </c>
      <c r="G137" s="11"/>
      <c r="H137" s="11"/>
      <c r="I137" s="20">
        <v>0.09</v>
      </c>
      <c r="J137" s="13"/>
      <c r="K137" s="13">
        <f t="shared" si="36"/>
        <v>0</v>
      </c>
      <c r="L137" s="21">
        <f t="shared" si="37"/>
        <v>0</v>
      </c>
      <c r="M137" s="21">
        <f t="shared" si="38"/>
        <v>0</v>
      </c>
      <c r="N137" s="54"/>
    </row>
    <row r="138" s="1" customFormat="1" ht="45" customHeight="1" outlineLevel="1" spans="1:14">
      <c r="A138" s="11">
        <v>7</v>
      </c>
      <c r="B138" s="73" t="s">
        <v>214</v>
      </c>
      <c r="C138" s="12" t="s">
        <v>108</v>
      </c>
      <c r="D138" s="12" t="s">
        <v>207</v>
      </c>
      <c r="E138" s="11" t="s">
        <v>39</v>
      </c>
      <c r="F138" s="11">
        <v>14.88</v>
      </c>
      <c r="G138" s="13"/>
      <c r="H138" s="13"/>
      <c r="I138" s="20">
        <v>0.09</v>
      </c>
      <c r="J138" s="13"/>
      <c r="K138" s="13">
        <f t="shared" si="36"/>
        <v>0</v>
      </c>
      <c r="L138" s="21">
        <f t="shared" si="37"/>
        <v>0</v>
      </c>
      <c r="M138" s="21">
        <f t="shared" si="38"/>
        <v>0</v>
      </c>
      <c r="N138" s="54"/>
    </row>
    <row r="139" s="1" customFormat="1" ht="58" customHeight="1" outlineLevel="1" spans="1:14">
      <c r="A139" s="11">
        <v>8</v>
      </c>
      <c r="B139" s="73" t="s">
        <v>214</v>
      </c>
      <c r="C139" s="12" t="s">
        <v>111</v>
      </c>
      <c r="D139" s="12" t="s">
        <v>112</v>
      </c>
      <c r="E139" s="11" t="s">
        <v>39</v>
      </c>
      <c r="F139" s="11">
        <v>62.4</v>
      </c>
      <c r="G139" s="13"/>
      <c r="H139" s="13"/>
      <c r="I139" s="20">
        <v>0.09</v>
      </c>
      <c r="J139" s="13"/>
      <c r="K139" s="13">
        <f t="shared" si="36"/>
        <v>0</v>
      </c>
      <c r="L139" s="21">
        <f t="shared" si="37"/>
        <v>0</v>
      </c>
      <c r="M139" s="21">
        <f t="shared" si="38"/>
        <v>0</v>
      </c>
      <c r="N139" s="54"/>
    </row>
    <row r="140" s="1" customFormat="1" ht="55" customHeight="1" outlineLevel="1" spans="1:14">
      <c r="A140" s="11">
        <v>9</v>
      </c>
      <c r="B140" s="73" t="s">
        <v>214</v>
      </c>
      <c r="C140" s="12" t="s">
        <v>50</v>
      </c>
      <c r="D140" s="12" t="s">
        <v>51</v>
      </c>
      <c r="E140" s="11" t="s">
        <v>52</v>
      </c>
      <c r="F140" s="11">
        <v>2.2</v>
      </c>
      <c r="G140" s="13"/>
      <c r="H140" s="13"/>
      <c r="I140" s="20">
        <v>0.09</v>
      </c>
      <c r="J140" s="13"/>
      <c r="K140" s="13">
        <f t="shared" si="36"/>
        <v>0</v>
      </c>
      <c r="L140" s="21">
        <f t="shared" si="37"/>
        <v>0</v>
      </c>
      <c r="M140" s="21">
        <f t="shared" si="38"/>
        <v>0</v>
      </c>
      <c r="N140" s="54"/>
    </row>
    <row r="141" s="1" customFormat="1" ht="45" customHeight="1" outlineLevel="1" spans="1:14">
      <c r="A141" s="11">
        <v>10</v>
      </c>
      <c r="B141" s="73" t="s">
        <v>214</v>
      </c>
      <c r="C141" s="12" t="s">
        <v>54</v>
      </c>
      <c r="D141" s="12" t="s">
        <v>55</v>
      </c>
      <c r="E141" s="11" t="s">
        <v>39</v>
      </c>
      <c r="F141" s="11">
        <v>2.8</v>
      </c>
      <c r="G141" s="13"/>
      <c r="H141" s="13"/>
      <c r="I141" s="20">
        <v>0.09</v>
      </c>
      <c r="J141" s="13"/>
      <c r="K141" s="13">
        <f t="shared" si="36"/>
        <v>0</v>
      </c>
      <c r="L141" s="21">
        <f t="shared" si="37"/>
        <v>0</v>
      </c>
      <c r="M141" s="21">
        <f t="shared" si="38"/>
        <v>0</v>
      </c>
      <c r="N141" s="54"/>
    </row>
    <row r="142" s="2" customFormat="1" ht="31" customHeight="1" spans="1:14">
      <c r="A142" s="48"/>
      <c r="B142" s="48"/>
      <c r="C142" s="49" t="s">
        <v>237</v>
      </c>
      <c r="D142" s="49"/>
      <c r="E142" s="49"/>
      <c r="F142" s="48"/>
      <c r="G142" s="50"/>
      <c r="H142" s="50"/>
      <c r="I142" s="50"/>
      <c r="J142" s="50"/>
      <c r="K142" s="50"/>
      <c r="L142" s="53">
        <f>SUM(L143:L160)</f>
        <v>0</v>
      </c>
      <c r="M142" s="53">
        <f>SUM(M143:M160)</f>
        <v>0</v>
      </c>
      <c r="N142" s="19"/>
    </row>
    <row r="143" s="1" customFormat="1" ht="60" customHeight="1" outlineLevel="1" spans="1:14">
      <c r="A143" s="11">
        <v>1</v>
      </c>
      <c r="B143" s="73" t="s">
        <v>214</v>
      </c>
      <c r="C143" s="12" t="s">
        <v>125</v>
      </c>
      <c r="D143" s="12" t="s">
        <v>126</v>
      </c>
      <c r="E143" s="11" t="s">
        <v>39</v>
      </c>
      <c r="F143" s="11">
        <v>233.73</v>
      </c>
      <c r="G143" s="13"/>
      <c r="H143" s="13"/>
      <c r="I143" s="20">
        <v>0.09</v>
      </c>
      <c r="J143" s="13"/>
      <c r="K143" s="13">
        <f t="shared" ref="K143:K160" si="39">J143*1.09</f>
        <v>0</v>
      </c>
      <c r="L143" s="21">
        <f t="shared" ref="L143:L160" si="40">J143*F143</f>
        <v>0</v>
      </c>
      <c r="M143" s="21">
        <f t="shared" ref="M143:M160" si="41">F143*K143</f>
        <v>0</v>
      </c>
      <c r="N143" s="54"/>
    </row>
    <row r="144" s="1" customFormat="1" ht="59" customHeight="1" outlineLevel="1" spans="1:14">
      <c r="A144" s="11">
        <v>2</v>
      </c>
      <c r="B144" s="73" t="s">
        <v>214</v>
      </c>
      <c r="C144" s="12" t="s">
        <v>238</v>
      </c>
      <c r="D144" s="12" t="s">
        <v>239</v>
      </c>
      <c r="E144" s="11" t="s">
        <v>39</v>
      </c>
      <c r="F144" s="11">
        <v>233.73</v>
      </c>
      <c r="G144" s="13"/>
      <c r="H144" s="13"/>
      <c r="I144" s="20">
        <v>0.09</v>
      </c>
      <c r="J144" s="13"/>
      <c r="K144" s="13">
        <f t="shared" si="39"/>
        <v>0</v>
      </c>
      <c r="L144" s="21">
        <f t="shared" si="40"/>
        <v>0</v>
      </c>
      <c r="M144" s="21">
        <f t="shared" si="41"/>
        <v>0</v>
      </c>
      <c r="N144" s="54"/>
    </row>
    <row r="145" s="1" customFormat="1" ht="67" customHeight="1" outlineLevel="1" spans="1:14">
      <c r="A145" s="11">
        <v>4</v>
      </c>
      <c r="B145" s="73" t="s">
        <v>214</v>
      </c>
      <c r="C145" s="12" t="s">
        <v>44</v>
      </c>
      <c r="D145" s="12" t="s">
        <v>127</v>
      </c>
      <c r="E145" s="11" t="s">
        <v>39</v>
      </c>
      <c r="F145" s="11">
        <f>18.5+24*0.5</f>
        <v>30.5</v>
      </c>
      <c r="G145" s="13"/>
      <c r="H145" s="13"/>
      <c r="I145" s="20">
        <v>0.09</v>
      </c>
      <c r="J145" s="13"/>
      <c r="K145" s="13">
        <f t="shared" si="39"/>
        <v>0</v>
      </c>
      <c r="L145" s="21">
        <f t="shared" si="40"/>
        <v>0</v>
      </c>
      <c r="M145" s="21">
        <f t="shared" si="41"/>
        <v>0</v>
      </c>
      <c r="N145" s="54"/>
    </row>
    <row r="146" s="1" customFormat="1" ht="71" customHeight="1" outlineLevel="1" spans="1:14">
      <c r="A146" s="11">
        <v>5</v>
      </c>
      <c r="B146" s="73" t="s">
        <v>214</v>
      </c>
      <c r="C146" s="12" t="s">
        <v>47</v>
      </c>
      <c r="D146" s="12" t="s">
        <v>128</v>
      </c>
      <c r="E146" s="11" t="s">
        <v>39</v>
      </c>
      <c r="F146" s="11">
        <v>18.5</v>
      </c>
      <c r="G146" s="13"/>
      <c r="H146" s="13"/>
      <c r="I146" s="20">
        <v>0.09</v>
      </c>
      <c r="J146" s="13"/>
      <c r="K146" s="13">
        <f t="shared" si="39"/>
        <v>0</v>
      </c>
      <c r="L146" s="21">
        <f t="shared" si="40"/>
        <v>0</v>
      </c>
      <c r="M146" s="21">
        <f t="shared" si="41"/>
        <v>0</v>
      </c>
      <c r="N146" s="54"/>
    </row>
    <row r="147" s="1" customFormat="1" ht="57" customHeight="1" outlineLevel="1" spans="1:14">
      <c r="A147" s="11">
        <v>6</v>
      </c>
      <c r="B147" s="73" t="s">
        <v>214</v>
      </c>
      <c r="C147" s="12" t="s">
        <v>57</v>
      </c>
      <c r="D147" s="12" t="s">
        <v>58</v>
      </c>
      <c r="E147" s="11" t="s">
        <v>52</v>
      </c>
      <c r="F147" s="11">
        <v>83.2</v>
      </c>
      <c r="G147" s="13"/>
      <c r="H147" s="13"/>
      <c r="I147" s="20">
        <v>0.09</v>
      </c>
      <c r="J147" s="13"/>
      <c r="K147" s="13">
        <f t="shared" si="39"/>
        <v>0</v>
      </c>
      <c r="L147" s="21">
        <f t="shared" si="40"/>
        <v>0</v>
      </c>
      <c r="M147" s="21">
        <f t="shared" si="41"/>
        <v>0</v>
      </c>
      <c r="N147" s="54"/>
    </row>
    <row r="148" s="1" customFormat="1" ht="45" customHeight="1" outlineLevel="1" spans="1:14">
      <c r="A148" s="11">
        <v>7</v>
      </c>
      <c r="B148" s="73" t="s">
        <v>214</v>
      </c>
      <c r="C148" s="12" t="s">
        <v>60</v>
      </c>
      <c r="D148" s="12" t="s">
        <v>61</v>
      </c>
      <c r="E148" s="11" t="s">
        <v>62</v>
      </c>
      <c r="F148" s="11">
        <v>1.5</v>
      </c>
      <c r="G148" s="13"/>
      <c r="H148" s="13"/>
      <c r="I148" s="20">
        <v>0.09</v>
      </c>
      <c r="J148" s="13"/>
      <c r="K148" s="13">
        <f t="shared" si="39"/>
        <v>0</v>
      </c>
      <c r="L148" s="21">
        <f t="shared" si="40"/>
        <v>0</v>
      </c>
      <c r="M148" s="21">
        <f t="shared" si="41"/>
        <v>0</v>
      </c>
      <c r="N148" s="54"/>
    </row>
    <row r="149" s="1" customFormat="1" ht="61" customHeight="1" outlineLevel="1" spans="1:14">
      <c r="A149" s="11">
        <v>8</v>
      </c>
      <c r="B149" s="73" t="s">
        <v>214</v>
      </c>
      <c r="C149" s="12" t="s">
        <v>63</v>
      </c>
      <c r="D149" s="12" t="s">
        <v>64</v>
      </c>
      <c r="E149" s="11" t="s">
        <v>39</v>
      </c>
      <c r="F149" s="11">
        <v>0.6</v>
      </c>
      <c r="G149" s="13"/>
      <c r="H149" s="13"/>
      <c r="I149" s="20">
        <v>0.09</v>
      </c>
      <c r="J149" s="13"/>
      <c r="K149" s="13">
        <f t="shared" si="39"/>
        <v>0</v>
      </c>
      <c r="L149" s="21">
        <f t="shared" si="40"/>
        <v>0</v>
      </c>
      <c r="M149" s="21">
        <f t="shared" si="41"/>
        <v>0</v>
      </c>
      <c r="N149" s="54"/>
    </row>
    <row r="150" s="1" customFormat="1" ht="59" customHeight="1" outlineLevel="1" spans="1:14">
      <c r="A150" s="11">
        <v>9</v>
      </c>
      <c r="B150" s="73" t="s">
        <v>214</v>
      </c>
      <c r="C150" s="12" t="s">
        <v>65</v>
      </c>
      <c r="D150" s="12" t="s">
        <v>66</v>
      </c>
      <c r="E150" s="11" t="s">
        <v>52</v>
      </c>
      <c r="F150" s="11">
        <v>9.6</v>
      </c>
      <c r="G150" s="13"/>
      <c r="H150" s="13"/>
      <c r="I150" s="20">
        <v>0.09</v>
      </c>
      <c r="J150" s="13"/>
      <c r="K150" s="13">
        <f t="shared" si="39"/>
        <v>0</v>
      </c>
      <c r="L150" s="21">
        <f t="shared" si="40"/>
        <v>0</v>
      </c>
      <c r="M150" s="21">
        <f t="shared" si="41"/>
        <v>0</v>
      </c>
      <c r="N150" s="54"/>
    </row>
    <row r="151" s="1" customFormat="1" ht="61" customHeight="1" outlineLevel="1" spans="1:14">
      <c r="A151" s="11">
        <v>10</v>
      </c>
      <c r="B151" s="73" t="s">
        <v>214</v>
      </c>
      <c r="C151" s="12" t="s">
        <v>240</v>
      </c>
      <c r="D151" s="12" t="s">
        <v>241</v>
      </c>
      <c r="E151" s="11" t="s">
        <v>39</v>
      </c>
      <c r="F151" s="11">
        <v>78.24</v>
      </c>
      <c r="G151" s="13"/>
      <c r="H151" s="13"/>
      <c r="I151" s="20">
        <v>0.09</v>
      </c>
      <c r="J151" s="13"/>
      <c r="K151" s="13">
        <f t="shared" si="39"/>
        <v>0</v>
      </c>
      <c r="L151" s="21">
        <f t="shared" si="40"/>
        <v>0</v>
      </c>
      <c r="M151" s="21">
        <f t="shared" si="41"/>
        <v>0</v>
      </c>
      <c r="N151" s="54"/>
    </row>
    <row r="152" s="1" customFormat="1" ht="45" customHeight="1" outlineLevel="1" spans="1:14">
      <c r="A152" s="11">
        <v>11</v>
      </c>
      <c r="B152" s="73" t="s">
        <v>214</v>
      </c>
      <c r="C152" s="12" t="s">
        <v>242</v>
      </c>
      <c r="D152" s="12" t="s">
        <v>243</v>
      </c>
      <c r="E152" s="11" t="s">
        <v>39</v>
      </c>
      <c r="F152" s="11">
        <v>85.65</v>
      </c>
      <c r="G152" s="13"/>
      <c r="H152" s="13"/>
      <c r="I152" s="20">
        <v>0.09</v>
      </c>
      <c r="J152" s="13"/>
      <c r="K152" s="13">
        <f t="shared" si="39"/>
        <v>0</v>
      </c>
      <c r="L152" s="21">
        <f t="shared" si="40"/>
        <v>0</v>
      </c>
      <c r="M152" s="21">
        <f t="shared" si="41"/>
        <v>0</v>
      </c>
      <c r="N152" s="54"/>
    </row>
    <row r="153" s="1" customFormat="1" ht="45" customHeight="1" outlineLevel="1" spans="1:14">
      <c r="A153" s="11">
        <v>12</v>
      </c>
      <c r="B153" s="73" t="s">
        <v>214</v>
      </c>
      <c r="C153" s="12" t="s">
        <v>244</v>
      </c>
      <c r="D153" s="12" t="s">
        <v>245</v>
      </c>
      <c r="E153" s="11" t="s">
        <v>39</v>
      </c>
      <c r="F153" s="11">
        <v>85.65</v>
      </c>
      <c r="G153" s="13"/>
      <c r="H153" s="13"/>
      <c r="I153" s="20">
        <v>0.09</v>
      </c>
      <c r="J153" s="13"/>
      <c r="K153" s="13">
        <f t="shared" si="39"/>
        <v>0</v>
      </c>
      <c r="L153" s="21">
        <f t="shared" si="40"/>
        <v>0</v>
      </c>
      <c r="M153" s="21">
        <f t="shared" si="41"/>
        <v>0</v>
      </c>
      <c r="N153" s="54"/>
    </row>
    <row r="154" s="1" customFormat="1" ht="45" customHeight="1" outlineLevel="1" spans="1:14">
      <c r="A154" s="11">
        <v>13</v>
      </c>
      <c r="B154" s="73" t="s">
        <v>214</v>
      </c>
      <c r="C154" s="12" t="s">
        <v>246</v>
      </c>
      <c r="D154" s="12" t="s">
        <v>247</v>
      </c>
      <c r="E154" s="11" t="s">
        <v>52</v>
      </c>
      <c r="F154" s="11">
        <v>76</v>
      </c>
      <c r="G154" s="13"/>
      <c r="H154" s="13"/>
      <c r="I154" s="20">
        <v>0.09</v>
      </c>
      <c r="J154" s="13"/>
      <c r="K154" s="13">
        <f t="shared" si="39"/>
        <v>0</v>
      </c>
      <c r="L154" s="21">
        <f t="shared" si="40"/>
        <v>0</v>
      </c>
      <c r="M154" s="21">
        <f t="shared" si="41"/>
        <v>0</v>
      </c>
      <c r="N154" s="54"/>
    </row>
    <row r="155" s="1" customFormat="1" ht="45" customHeight="1" outlineLevel="1" spans="1:14">
      <c r="A155" s="11">
        <v>14</v>
      </c>
      <c r="B155" s="73" t="s">
        <v>214</v>
      </c>
      <c r="C155" s="12" t="s">
        <v>248</v>
      </c>
      <c r="D155" s="12" t="s">
        <v>249</v>
      </c>
      <c r="E155" s="11" t="s">
        <v>62</v>
      </c>
      <c r="F155" s="11">
        <v>8.5</v>
      </c>
      <c r="G155" s="13"/>
      <c r="H155" s="13"/>
      <c r="I155" s="20">
        <v>0.09</v>
      </c>
      <c r="J155" s="13"/>
      <c r="K155" s="13">
        <f t="shared" si="39"/>
        <v>0</v>
      </c>
      <c r="L155" s="21">
        <f t="shared" si="40"/>
        <v>0</v>
      </c>
      <c r="M155" s="21">
        <f t="shared" si="41"/>
        <v>0</v>
      </c>
      <c r="N155" s="54"/>
    </row>
    <row r="156" s="1" customFormat="1" ht="45" customHeight="1" outlineLevel="1" spans="1:14">
      <c r="A156" s="11">
        <v>15</v>
      </c>
      <c r="B156" s="11" t="s">
        <v>158</v>
      </c>
      <c r="C156" s="12" t="s">
        <v>250</v>
      </c>
      <c r="D156" s="12" t="s">
        <v>116</v>
      </c>
      <c r="E156" s="11" t="s">
        <v>117</v>
      </c>
      <c r="F156" s="11">
        <v>5</v>
      </c>
      <c r="G156" s="11"/>
      <c r="H156" s="11"/>
      <c r="I156" s="20">
        <v>0.09</v>
      </c>
      <c r="J156" s="13"/>
      <c r="K156" s="13">
        <f t="shared" si="39"/>
        <v>0</v>
      </c>
      <c r="L156" s="21">
        <f t="shared" si="40"/>
        <v>0</v>
      </c>
      <c r="M156" s="21">
        <f t="shared" si="41"/>
        <v>0</v>
      </c>
      <c r="N156" s="54"/>
    </row>
    <row r="157" s="1" customFormat="1" ht="45" customHeight="1" outlineLevel="1" spans="1:14">
      <c r="A157" s="11">
        <v>17</v>
      </c>
      <c r="B157" s="11" t="s">
        <v>158</v>
      </c>
      <c r="C157" s="12" t="s">
        <v>115</v>
      </c>
      <c r="D157" s="12" t="s">
        <v>116</v>
      </c>
      <c r="E157" s="11" t="s">
        <v>117</v>
      </c>
      <c r="F157" s="11">
        <v>3</v>
      </c>
      <c r="G157" s="11"/>
      <c r="H157" s="11"/>
      <c r="I157" s="20">
        <v>0.09</v>
      </c>
      <c r="J157" s="13"/>
      <c r="K157" s="13">
        <f t="shared" si="39"/>
        <v>0</v>
      </c>
      <c r="L157" s="21">
        <f t="shared" si="40"/>
        <v>0</v>
      </c>
      <c r="M157" s="21">
        <f t="shared" si="41"/>
        <v>0</v>
      </c>
      <c r="N157" s="54"/>
    </row>
    <row r="158" s="1" customFormat="1" ht="45" customHeight="1" outlineLevel="1" spans="1:14">
      <c r="A158" s="11">
        <v>18</v>
      </c>
      <c r="B158" s="11" t="s">
        <v>158</v>
      </c>
      <c r="C158" s="12" t="s">
        <v>118</v>
      </c>
      <c r="D158" s="12" t="s">
        <v>119</v>
      </c>
      <c r="E158" s="11" t="s">
        <v>120</v>
      </c>
      <c r="F158" s="11">
        <v>3</v>
      </c>
      <c r="G158" s="11"/>
      <c r="H158" s="11"/>
      <c r="I158" s="20">
        <v>0.09</v>
      </c>
      <c r="J158" s="13"/>
      <c r="K158" s="13">
        <f t="shared" si="39"/>
        <v>0</v>
      </c>
      <c r="L158" s="21">
        <f t="shared" si="40"/>
        <v>0</v>
      </c>
      <c r="M158" s="21">
        <f t="shared" si="41"/>
        <v>0</v>
      </c>
      <c r="N158" s="54"/>
    </row>
    <row r="159" s="1" customFormat="1" ht="45" customHeight="1" outlineLevel="1" spans="1:14">
      <c r="A159" s="11">
        <v>19</v>
      </c>
      <c r="B159" s="11" t="s">
        <v>158</v>
      </c>
      <c r="C159" s="12" t="s">
        <v>166</v>
      </c>
      <c r="D159" s="12" t="s">
        <v>119</v>
      </c>
      <c r="E159" s="11" t="s">
        <v>120</v>
      </c>
      <c r="F159" s="11">
        <v>5</v>
      </c>
      <c r="G159" s="11"/>
      <c r="H159" s="11"/>
      <c r="I159" s="20">
        <v>0.09</v>
      </c>
      <c r="J159" s="13"/>
      <c r="K159" s="13">
        <f t="shared" si="39"/>
        <v>0</v>
      </c>
      <c r="L159" s="21">
        <f t="shared" si="40"/>
        <v>0</v>
      </c>
      <c r="M159" s="21">
        <f t="shared" si="41"/>
        <v>0</v>
      </c>
      <c r="N159" s="54"/>
    </row>
    <row r="160" s="1" customFormat="1" ht="45" customHeight="1" outlineLevel="1" spans="1:14">
      <c r="A160" s="11">
        <v>20</v>
      </c>
      <c r="B160" s="11" t="s">
        <v>158</v>
      </c>
      <c r="C160" s="12" t="s">
        <v>251</v>
      </c>
      <c r="D160" s="12" t="s">
        <v>252</v>
      </c>
      <c r="E160" s="11" t="s">
        <v>39</v>
      </c>
      <c r="F160" s="11">
        <v>12</v>
      </c>
      <c r="G160" s="11"/>
      <c r="H160" s="11"/>
      <c r="I160" s="20">
        <v>0.09</v>
      </c>
      <c r="J160" s="13"/>
      <c r="K160" s="13">
        <f t="shared" si="39"/>
        <v>0</v>
      </c>
      <c r="L160" s="21">
        <f t="shared" si="40"/>
        <v>0</v>
      </c>
      <c r="M160" s="21">
        <f t="shared" si="41"/>
        <v>0</v>
      </c>
      <c r="N160" s="54"/>
    </row>
    <row r="161" s="2" customFormat="1" ht="32" customHeight="1" spans="1:14">
      <c r="A161" s="14">
        <v>1.5</v>
      </c>
      <c r="B161" s="14" t="s">
        <v>11</v>
      </c>
      <c r="C161" s="15"/>
      <c r="D161" s="15"/>
      <c r="E161" s="15"/>
      <c r="F161" s="14"/>
      <c r="G161" s="16"/>
      <c r="H161" s="16"/>
      <c r="I161" s="16"/>
      <c r="J161" s="16"/>
      <c r="K161" s="16"/>
      <c r="L161" s="16">
        <f>SUM(L162:L178)</f>
        <v>0</v>
      </c>
      <c r="M161" s="16">
        <f>SUM(M162:M178)</f>
        <v>0</v>
      </c>
      <c r="N161" s="19"/>
    </row>
    <row r="162" s="1" customFormat="1" ht="45" customHeight="1" outlineLevel="1" spans="1:14">
      <c r="A162" s="11">
        <v>1</v>
      </c>
      <c r="B162" s="11" t="s">
        <v>158</v>
      </c>
      <c r="C162" s="12" t="s">
        <v>253</v>
      </c>
      <c r="D162" s="12" t="s">
        <v>48</v>
      </c>
      <c r="E162" s="11" t="s">
        <v>39</v>
      </c>
      <c r="F162" s="11">
        <v>107</v>
      </c>
      <c r="G162" s="13"/>
      <c r="H162" s="13"/>
      <c r="I162" s="20">
        <v>0.09</v>
      </c>
      <c r="J162" s="13"/>
      <c r="K162" s="13">
        <f>J162*1.09</f>
        <v>0</v>
      </c>
      <c r="L162" s="21">
        <f>J162*F162</f>
        <v>0</v>
      </c>
      <c r="M162" s="21">
        <f>F162*K162</f>
        <v>0</v>
      </c>
      <c r="N162" s="54"/>
    </row>
    <row r="163" s="1" customFormat="1" ht="45" customHeight="1" outlineLevel="1" spans="1:14">
      <c r="A163" s="11">
        <v>2</v>
      </c>
      <c r="B163" s="11" t="s">
        <v>158</v>
      </c>
      <c r="C163" s="12" t="s">
        <v>254</v>
      </c>
      <c r="D163" s="12" t="s">
        <v>255</v>
      </c>
      <c r="E163" s="11" t="s">
        <v>39</v>
      </c>
      <c r="F163" s="11">
        <v>41.2</v>
      </c>
      <c r="G163" s="11"/>
      <c r="H163" s="11"/>
      <c r="I163" s="20">
        <v>0.09</v>
      </c>
      <c r="J163" s="13"/>
      <c r="K163" s="13">
        <f t="shared" ref="K163:K169" si="42">J163*1.09</f>
        <v>0</v>
      </c>
      <c r="L163" s="21">
        <f t="shared" ref="L163:L169" si="43">J163*F163</f>
        <v>0</v>
      </c>
      <c r="M163" s="21">
        <f t="shared" ref="M163:M169" si="44">F163*K163</f>
        <v>0</v>
      </c>
      <c r="N163" s="54"/>
    </row>
    <row r="164" s="1" customFormat="1" ht="45" customHeight="1" outlineLevel="1" spans="1:14">
      <c r="A164" s="11">
        <v>3</v>
      </c>
      <c r="B164" s="11" t="s">
        <v>158</v>
      </c>
      <c r="C164" s="12" t="s">
        <v>256</v>
      </c>
      <c r="D164" s="12" t="s">
        <v>255</v>
      </c>
      <c r="E164" s="11" t="s">
        <v>39</v>
      </c>
      <c r="F164" s="11">
        <v>107</v>
      </c>
      <c r="G164" s="11"/>
      <c r="H164" s="11"/>
      <c r="I164" s="20">
        <v>0.09</v>
      </c>
      <c r="J164" s="13"/>
      <c r="K164" s="13">
        <f t="shared" si="42"/>
        <v>0</v>
      </c>
      <c r="L164" s="21">
        <f t="shared" si="43"/>
        <v>0</v>
      </c>
      <c r="M164" s="21">
        <f t="shared" si="44"/>
        <v>0</v>
      </c>
      <c r="N164" s="54"/>
    </row>
    <row r="165" s="1" customFormat="1" ht="45" customHeight="1" outlineLevel="1" spans="1:14">
      <c r="A165" s="11">
        <v>4</v>
      </c>
      <c r="B165" s="11" t="s">
        <v>158</v>
      </c>
      <c r="C165" s="12" t="s">
        <v>257</v>
      </c>
      <c r="D165" s="12" t="s">
        <v>255</v>
      </c>
      <c r="E165" s="11" t="s">
        <v>39</v>
      </c>
      <c r="F165" s="11">
        <v>16.8</v>
      </c>
      <c r="G165" s="11"/>
      <c r="H165" s="11"/>
      <c r="I165" s="20">
        <v>0.09</v>
      </c>
      <c r="J165" s="13"/>
      <c r="K165" s="13">
        <f t="shared" si="42"/>
        <v>0</v>
      </c>
      <c r="L165" s="21">
        <f t="shared" si="43"/>
        <v>0</v>
      </c>
      <c r="M165" s="21">
        <f t="shared" si="44"/>
        <v>0</v>
      </c>
      <c r="N165" s="54"/>
    </row>
    <row r="166" s="1" customFormat="1" ht="45" customHeight="1" outlineLevel="1" spans="1:14">
      <c r="A166" s="11">
        <v>5</v>
      </c>
      <c r="B166" s="11" t="s">
        <v>158</v>
      </c>
      <c r="C166" s="12" t="s">
        <v>258</v>
      </c>
      <c r="D166" s="12" t="s">
        <v>255</v>
      </c>
      <c r="E166" s="11" t="s">
        <v>39</v>
      </c>
      <c r="F166" s="11">
        <v>14</v>
      </c>
      <c r="G166" s="11"/>
      <c r="H166" s="11"/>
      <c r="I166" s="20">
        <v>0.09</v>
      </c>
      <c r="J166" s="13"/>
      <c r="K166" s="13">
        <f t="shared" si="42"/>
        <v>0</v>
      </c>
      <c r="L166" s="21">
        <f t="shared" si="43"/>
        <v>0</v>
      </c>
      <c r="M166" s="21">
        <f t="shared" si="44"/>
        <v>0</v>
      </c>
      <c r="N166" s="54"/>
    </row>
    <row r="167" s="1" customFormat="1" ht="45" customHeight="1" outlineLevel="1" spans="1:14">
      <c r="A167" s="11">
        <v>6</v>
      </c>
      <c r="B167" s="11" t="s">
        <v>158</v>
      </c>
      <c r="C167" s="12" t="s">
        <v>259</v>
      </c>
      <c r="D167" s="12" t="s">
        <v>260</v>
      </c>
      <c r="E167" s="11" t="s">
        <v>39</v>
      </c>
      <c r="F167" s="11">
        <v>33.6</v>
      </c>
      <c r="G167" s="11"/>
      <c r="H167" s="11"/>
      <c r="I167" s="20">
        <v>0.09</v>
      </c>
      <c r="J167" s="13"/>
      <c r="K167" s="13">
        <f t="shared" si="42"/>
        <v>0</v>
      </c>
      <c r="L167" s="21">
        <f t="shared" si="43"/>
        <v>0</v>
      </c>
      <c r="M167" s="21">
        <f t="shared" si="44"/>
        <v>0</v>
      </c>
      <c r="N167" s="54"/>
    </row>
    <row r="168" s="1" customFormat="1" ht="45" customHeight="1" outlineLevel="1" spans="1:14">
      <c r="A168" s="11">
        <v>7</v>
      </c>
      <c r="B168" s="11" t="s">
        <v>158</v>
      </c>
      <c r="C168" s="12" t="s">
        <v>261</v>
      </c>
      <c r="D168" s="12" t="s">
        <v>262</v>
      </c>
      <c r="E168" s="11" t="s">
        <v>39</v>
      </c>
      <c r="F168" s="11">
        <v>33</v>
      </c>
      <c r="G168" s="11"/>
      <c r="H168" s="11"/>
      <c r="I168" s="20">
        <v>0.09</v>
      </c>
      <c r="J168" s="13"/>
      <c r="K168" s="13">
        <f t="shared" si="42"/>
        <v>0</v>
      </c>
      <c r="L168" s="21">
        <f t="shared" si="43"/>
        <v>0</v>
      </c>
      <c r="M168" s="21">
        <f t="shared" si="44"/>
        <v>0</v>
      </c>
      <c r="N168" s="54"/>
    </row>
    <row r="169" s="1" customFormat="1" ht="45" customHeight="1" outlineLevel="1" spans="1:14">
      <c r="A169" s="11">
        <v>8</v>
      </c>
      <c r="B169" s="11" t="s">
        <v>158</v>
      </c>
      <c r="C169" s="12" t="s">
        <v>263</v>
      </c>
      <c r="D169" s="12" t="s">
        <v>255</v>
      </c>
      <c r="E169" s="11" t="s">
        <v>39</v>
      </c>
      <c r="F169" s="11">
        <v>23.7</v>
      </c>
      <c r="G169" s="11"/>
      <c r="H169" s="11"/>
      <c r="I169" s="20">
        <v>0.09</v>
      </c>
      <c r="J169" s="13"/>
      <c r="K169" s="13">
        <f t="shared" si="42"/>
        <v>0</v>
      </c>
      <c r="L169" s="21">
        <f t="shared" si="43"/>
        <v>0</v>
      </c>
      <c r="M169" s="21">
        <f t="shared" si="44"/>
        <v>0</v>
      </c>
      <c r="N169" s="54"/>
    </row>
    <row r="170" s="1" customFormat="1" ht="45" customHeight="1" outlineLevel="1" spans="1:14">
      <c r="A170" s="11">
        <v>9</v>
      </c>
      <c r="B170" s="11" t="s">
        <v>158</v>
      </c>
      <c r="C170" s="12" t="s">
        <v>264</v>
      </c>
      <c r="D170" s="12" t="s">
        <v>260</v>
      </c>
      <c r="E170" s="11" t="s">
        <v>39</v>
      </c>
      <c r="F170" s="11">
        <v>28</v>
      </c>
      <c r="G170" s="11"/>
      <c r="H170" s="11"/>
      <c r="I170" s="20">
        <v>0.09</v>
      </c>
      <c r="J170" s="13"/>
      <c r="K170" s="13">
        <f t="shared" ref="K170:K178" si="45">J170*1.09</f>
        <v>0</v>
      </c>
      <c r="L170" s="21">
        <f t="shared" ref="L170:L178" si="46">J170*F170</f>
        <v>0</v>
      </c>
      <c r="M170" s="21">
        <f t="shared" ref="M170:M178" si="47">F170*K170</f>
        <v>0</v>
      </c>
      <c r="N170" s="54"/>
    </row>
    <row r="171" s="1" customFormat="1" ht="61" customHeight="1" outlineLevel="1" spans="1:14">
      <c r="A171" s="11">
        <v>10</v>
      </c>
      <c r="B171" s="11" t="s">
        <v>158</v>
      </c>
      <c r="C171" s="12" t="s">
        <v>265</v>
      </c>
      <c r="D171" s="12" t="s">
        <v>155</v>
      </c>
      <c r="E171" s="11" t="s">
        <v>39</v>
      </c>
      <c r="F171" s="11">
        <v>39</v>
      </c>
      <c r="G171" s="13"/>
      <c r="H171" s="13"/>
      <c r="I171" s="20">
        <v>0.09</v>
      </c>
      <c r="J171" s="13"/>
      <c r="K171" s="13">
        <f t="shared" si="45"/>
        <v>0</v>
      </c>
      <c r="L171" s="21">
        <f t="shared" si="46"/>
        <v>0</v>
      </c>
      <c r="M171" s="21">
        <f t="shared" si="47"/>
        <v>0</v>
      </c>
      <c r="N171" s="54"/>
    </row>
    <row r="172" s="1" customFormat="1" ht="45" customHeight="1" outlineLevel="1" spans="1:14">
      <c r="A172" s="11">
        <v>11</v>
      </c>
      <c r="B172" s="11" t="s">
        <v>158</v>
      </c>
      <c r="C172" s="12" t="s">
        <v>266</v>
      </c>
      <c r="D172" s="12" t="s">
        <v>255</v>
      </c>
      <c r="E172" s="11" t="s">
        <v>39</v>
      </c>
      <c r="F172" s="11">
        <v>42</v>
      </c>
      <c r="G172" s="11"/>
      <c r="H172" s="11"/>
      <c r="I172" s="20">
        <v>0.09</v>
      </c>
      <c r="J172" s="13"/>
      <c r="K172" s="13">
        <f t="shared" si="45"/>
        <v>0</v>
      </c>
      <c r="L172" s="21">
        <f t="shared" si="46"/>
        <v>0</v>
      </c>
      <c r="M172" s="21">
        <f t="shared" si="47"/>
        <v>0</v>
      </c>
      <c r="N172" s="54"/>
    </row>
    <row r="173" s="1" customFormat="1" ht="45" customHeight="1" outlineLevel="1" spans="1:14">
      <c r="A173" s="11">
        <v>12</v>
      </c>
      <c r="B173" s="11" t="s">
        <v>158</v>
      </c>
      <c r="C173" s="12" t="s">
        <v>267</v>
      </c>
      <c r="D173" s="12" t="s">
        <v>260</v>
      </c>
      <c r="E173" s="11" t="s">
        <v>39</v>
      </c>
      <c r="F173" s="11">
        <v>59</v>
      </c>
      <c r="G173" s="11"/>
      <c r="H173" s="11"/>
      <c r="I173" s="20">
        <v>0.09</v>
      </c>
      <c r="J173" s="13"/>
      <c r="K173" s="13">
        <f t="shared" si="45"/>
        <v>0</v>
      </c>
      <c r="L173" s="21">
        <f t="shared" si="46"/>
        <v>0</v>
      </c>
      <c r="M173" s="21">
        <f t="shared" si="47"/>
        <v>0</v>
      </c>
      <c r="N173" s="54"/>
    </row>
    <row r="174" s="1" customFormat="1" ht="45" customHeight="1" outlineLevel="1" spans="1:14">
      <c r="A174" s="11">
        <v>13</v>
      </c>
      <c r="B174" s="11" t="s">
        <v>158</v>
      </c>
      <c r="C174" s="12" t="s">
        <v>268</v>
      </c>
      <c r="D174" s="12" t="s">
        <v>260</v>
      </c>
      <c r="E174" s="11" t="s">
        <v>39</v>
      </c>
      <c r="F174" s="11">
        <v>90.6</v>
      </c>
      <c r="G174" s="11"/>
      <c r="H174" s="11"/>
      <c r="I174" s="20">
        <v>0.09</v>
      </c>
      <c r="J174" s="13"/>
      <c r="K174" s="13">
        <f t="shared" si="45"/>
        <v>0</v>
      </c>
      <c r="L174" s="21">
        <f t="shared" si="46"/>
        <v>0</v>
      </c>
      <c r="M174" s="21">
        <f t="shared" si="47"/>
        <v>0</v>
      </c>
      <c r="N174" s="54"/>
    </row>
    <row r="175" s="1" customFormat="1" ht="61" customHeight="1" outlineLevel="1" spans="1:14">
      <c r="A175" s="11">
        <v>14</v>
      </c>
      <c r="B175" s="11" t="s">
        <v>158</v>
      </c>
      <c r="C175" s="12" t="s">
        <v>269</v>
      </c>
      <c r="D175" s="12" t="s">
        <v>155</v>
      </c>
      <c r="E175" s="11" t="s">
        <v>39</v>
      </c>
      <c r="F175" s="11">
        <v>9</v>
      </c>
      <c r="G175" s="13"/>
      <c r="H175" s="13"/>
      <c r="I175" s="20">
        <v>0.09</v>
      </c>
      <c r="J175" s="13"/>
      <c r="K175" s="13">
        <f t="shared" si="45"/>
        <v>0</v>
      </c>
      <c r="L175" s="21">
        <f t="shared" si="46"/>
        <v>0</v>
      </c>
      <c r="M175" s="21">
        <f t="shared" si="47"/>
        <v>0</v>
      </c>
      <c r="N175" s="54"/>
    </row>
    <row r="176" s="1" customFormat="1" ht="61" customHeight="1" outlineLevel="1" spans="1:14">
      <c r="A176" s="11">
        <v>15</v>
      </c>
      <c r="B176" s="11" t="s">
        <v>158</v>
      </c>
      <c r="C176" s="12" t="s">
        <v>270</v>
      </c>
      <c r="D176" s="12" t="s">
        <v>155</v>
      </c>
      <c r="E176" s="11" t="s">
        <v>39</v>
      </c>
      <c r="F176" s="11">
        <v>58</v>
      </c>
      <c r="G176" s="13"/>
      <c r="H176" s="13"/>
      <c r="I176" s="20">
        <v>0.09</v>
      </c>
      <c r="J176" s="13"/>
      <c r="K176" s="13">
        <f t="shared" si="45"/>
        <v>0</v>
      </c>
      <c r="L176" s="21">
        <f t="shared" si="46"/>
        <v>0</v>
      </c>
      <c r="M176" s="21">
        <f t="shared" si="47"/>
        <v>0</v>
      </c>
      <c r="N176" s="54"/>
    </row>
    <row r="177" ht="45" customHeight="1" outlineLevel="1" spans="1:13">
      <c r="A177" s="11">
        <v>16</v>
      </c>
      <c r="B177" s="11" t="s">
        <v>158</v>
      </c>
      <c r="C177" s="12" t="s">
        <v>271</v>
      </c>
      <c r="D177" s="12" t="s">
        <v>272</v>
      </c>
      <c r="E177" s="11" t="s">
        <v>52</v>
      </c>
      <c r="F177" s="11">
        <v>16</v>
      </c>
      <c r="G177" s="13"/>
      <c r="H177" s="13"/>
      <c r="I177" s="20">
        <v>0.09</v>
      </c>
      <c r="J177" s="13"/>
      <c r="K177" s="13">
        <f t="shared" si="45"/>
        <v>0</v>
      </c>
      <c r="L177" s="21">
        <f t="shared" si="46"/>
        <v>0</v>
      </c>
      <c r="M177" s="21">
        <f t="shared" si="47"/>
        <v>0</v>
      </c>
    </row>
    <row r="178" ht="45" customHeight="1" outlineLevel="1" spans="1:13">
      <c r="A178" s="11">
        <v>17</v>
      </c>
      <c r="B178" s="11" t="s">
        <v>158</v>
      </c>
      <c r="C178" s="12" t="s">
        <v>273</v>
      </c>
      <c r="D178" s="12" t="s">
        <v>274</v>
      </c>
      <c r="E178" s="11" t="s">
        <v>217</v>
      </c>
      <c r="F178" s="11">
        <v>2</v>
      </c>
      <c r="G178" s="13"/>
      <c r="H178" s="13"/>
      <c r="I178" s="20">
        <v>0.09</v>
      </c>
      <c r="J178" s="13"/>
      <c r="K178" s="13">
        <f t="shared" si="45"/>
        <v>0</v>
      </c>
      <c r="L178" s="21">
        <f t="shared" si="46"/>
        <v>0</v>
      </c>
      <c r="M178" s="21">
        <f t="shared" si="47"/>
        <v>0</v>
      </c>
    </row>
    <row r="179" s="2" customFormat="1" ht="32" customHeight="1" collapsed="1" spans="1:14">
      <c r="A179" s="14">
        <v>2</v>
      </c>
      <c r="B179" s="14" t="s">
        <v>275</v>
      </c>
      <c r="C179" s="14"/>
      <c r="D179" s="14"/>
      <c r="E179" s="14" t="s">
        <v>276</v>
      </c>
      <c r="F179" s="14"/>
      <c r="G179" s="16"/>
      <c r="H179" s="16"/>
      <c r="I179" s="16"/>
      <c r="J179" s="16"/>
      <c r="K179" s="16"/>
      <c r="L179" s="16">
        <f>L5+L38+L79+L121+L161</f>
        <v>0</v>
      </c>
      <c r="M179" s="16">
        <f>M5+M38+M79+M121+M161</f>
        <v>0</v>
      </c>
      <c r="N179" s="19"/>
    </row>
  </sheetData>
  <mergeCells count="10">
    <mergeCell ref="A1:M1"/>
    <mergeCell ref="A2:F2"/>
    <mergeCell ref="G2:M2"/>
    <mergeCell ref="G3:M3"/>
    <mergeCell ref="A3:A4"/>
    <mergeCell ref="B3:B4"/>
    <mergeCell ref="C3:C4"/>
    <mergeCell ref="D3:D4"/>
    <mergeCell ref="E3:E4"/>
    <mergeCell ref="F3:F4"/>
  </mergeCells>
  <printOptions horizontalCentered="1"/>
  <pageMargins left="0.314583333333333" right="0.432638888888889" top="0.594444444444444" bottom="0.786805555555556" header="0.594444444444444" footer="0.550694444444444"/>
  <pageSetup paperSize="9" scale="87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1"/>
  <sheetViews>
    <sheetView showGridLines="0" zoomScale="115" zoomScaleNormal="115" workbookViewId="0">
      <pane ySplit="5" topLeftCell="A129" activePane="bottomLeft" state="frozen"/>
      <selection/>
      <selection pane="bottomLeft" activeCell="Q9" sqref="Q9"/>
    </sheetView>
  </sheetViews>
  <sheetFormatPr defaultColWidth="9" defaultRowHeight="12"/>
  <cols>
    <col min="1" max="1" width="6.5047619047619" style="3" customWidth="1"/>
    <col min="2" max="2" width="13.6666666666667" style="3" customWidth="1"/>
    <col min="3" max="3" width="20.8761904761905" style="4" customWidth="1"/>
    <col min="4" max="4" width="20.2190476190476" style="4" customWidth="1"/>
    <col min="5" max="5" width="6.6952380952381" style="3" customWidth="1"/>
    <col min="6" max="6" width="9.78095238095238" style="5" customWidth="1"/>
    <col min="7" max="7" width="8.44761904761905" style="5" customWidth="1"/>
    <col min="8" max="8" width="9.33333333333333" style="5" customWidth="1"/>
    <col min="9" max="9" width="6.48571428571429" style="5" customWidth="1"/>
    <col min="10" max="11" width="11.4190476190476" style="5" customWidth="1"/>
    <col min="12" max="13" width="15.047619047619" style="5" customWidth="1"/>
    <col min="14" max="14" width="12.8761904761905"/>
  </cols>
  <sheetData>
    <row r="1" ht="23" customHeight="1" spans="1:13">
      <c r="A1" s="6" t="s">
        <v>20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</row>
    <row r="2" ht="26" customHeight="1" spans="1:13">
      <c r="A2" s="8" t="s">
        <v>277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8"/>
    </row>
    <row r="3" ht="18" customHeight="1" spans="1:13">
      <c r="A3" s="11" t="s">
        <v>2</v>
      </c>
      <c r="B3" s="11" t="s">
        <v>22</v>
      </c>
      <c r="C3" s="12" t="s">
        <v>23</v>
      </c>
      <c r="D3" s="12" t="s">
        <v>24</v>
      </c>
      <c r="E3" s="11" t="s">
        <v>25</v>
      </c>
      <c r="F3" s="11" t="s">
        <v>26</v>
      </c>
      <c r="G3" s="13" t="s">
        <v>4</v>
      </c>
      <c r="H3" s="13"/>
      <c r="I3" s="13"/>
      <c r="J3" s="13"/>
      <c r="K3" s="13"/>
      <c r="L3" s="13"/>
      <c r="M3" s="13"/>
    </row>
    <row r="4" s="1" customFormat="1" ht="18" customHeight="1" spans="1:13">
      <c r="A4" s="11"/>
      <c r="B4" s="11"/>
      <c r="C4" s="12"/>
      <c r="D4" s="12"/>
      <c r="E4" s="11"/>
      <c r="F4" s="11"/>
      <c r="G4" s="13" t="s">
        <v>27</v>
      </c>
      <c r="H4" s="13" t="s">
        <v>278</v>
      </c>
      <c r="I4" s="13" t="s">
        <v>279</v>
      </c>
      <c r="J4" s="13" t="s">
        <v>30</v>
      </c>
      <c r="K4" s="13" t="s">
        <v>31</v>
      </c>
      <c r="L4" s="13" t="s">
        <v>280</v>
      </c>
      <c r="M4" s="11" t="s">
        <v>281</v>
      </c>
    </row>
    <row r="5" s="1" customFormat="1" ht="18" customHeight="1" spans="1:13">
      <c r="A5" s="11"/>
      <c r="B5" s="11"/>
      <c r="C5" s="12"/>
      <c r="D5" s="12"/>
      <c r="E5" s="11"/>
      <c r="F5" s="11"/>
      <c r="G5" s="13"/>
      <c r="H5" s="13"/>
      <c r="I5" s="13"/>
      <c r="J5" s="13"/>
      <c r="K5" s="13"/>
      <c r="L5" s="13"/>
      <c r="M5" s="11"/>
    </row>
    <row r="6" s="2" customFormat="1" ht="32" customHeight="1" spans="1:14">
      <c r="A6" s="14">
        <v>2.1</v>
      </c>
      <c r="B6" s="14"/>
      <c r="C6" s="15" t="s">
        <v>13</v>
      </c>
      <c r="D6" s="15"/>
      <c r="E6" s="15"/>
      <c r="F6" s="14"/>
      <c r="G6" s="16"/>
      <c r="H6" s="16"/>
      <c r="I6" s="16"/>
      <c r="J6" s="16"/>
      <c r="K6" s="16"/>
      <c r="L6" s="16">
        <f>SUM(L7:L57)</f>
        <v>0</v>
      </c>
      <c r="M6" s="16">
        <f>SUM(M7:M57)</f>
        <v>0</v>
      </c>
      <c r="N6" s="19"/>
    </row>
    <row r="7" s="1" customFormat="1" ht="58" customHeight="1" outlineLevel="1" spans="1:13">
      <c r="A7" s="11">
        <v>1</v>
      </c>
      <c r="B7" s="11" t="s">
        <v>282</v>
      </c>
      <c r="C7" s="12" t="s">
        <v>283</v>
      </c>
      <c r="D7" s="12" t="s">
        <v>284</v>
      </c>
      <c r="E7" s="11" t="s">
        <v>52</v>
      </c>
      <c r="F7" s="11">
        <v>158</v>
      </c>
      <c r="G7" s="13"/>
      <c r="H7" s="13"/>
      <c r="I7" s="20">
        <v>0.09</v>
      </c>
      <c r="J7" s="13"/>
      <c r="K7" s="13">
        <f>J7*1.09</f>
        <v>0</v>
      </c>
      <c r="L7" s="21">
        <f>J7*F7</f>
        <v>0</v>
      </c>
      <c r="M7" s="21">
        <f>F7*K7</f>
        <v>0</v>
      </c>
    </row>
    <row r="8" s="1" customFormat="1" ht="32" customHeight="1" outlineLevel="1" spans="1:13">
      <c r="A8" s="11">
        <v>2</v>
      </c>
      <c r="B8" s="11" t="s">
        <v>285</v>
      </c>
      <c r="C8" s="12" t="s">
        <v>286</v>
      </c>
      <c r="D8" s="12" t="s">
        <v>287</v>
      </c>
      <c r="E8" s="11" t="s">
        <v>52</v>
      </c>
      <c r="F8" s="11">
        <v>3500</v>
      </c>
      <c r="G8" s="13"/>
      <c r="H8" s="13"/>
      <c r="I8" s="20">
        <v>0.09</v>
      </c>
      <c r="J8" s="13"/>
      <c r="K8" s="13">
        <f t="shared" ref="K8:K39" si="0">J8*1.09</f>
        <v>0</v>
      </c>
      <c r="L8" s="21">
        <f t="shared" ref="L8:L39" si="1">J8*F8</f>
        <v>0</v>
      </c>
      <c r="M8" s="21">
        <f t="shared" ref="M8:M39" si="2">F8*K8</f>
        <v>0</v>
      </c>
    </row>
    <row r="9" s="1" customFormat="1" ht="32" customHeight="1" outlineLevel="1" spans="1:13">
      <c r="A9" s="11">
        <v>3</v>
      </c>
      <c r="B9" s="11" t="s">
        <v>288</v>
      </c>
      <c r="C9" s="12" t="s">
        <v>286</v>
      </c>
      <c r="D9" s="12" t="s">
        <v>289</v>
      </c>
      <c r="E9" s="11" t="s">
        <v>52</v>
      </c>
      <c r="F9" s="11">
        <v>3200</v>
      </c>
      <c r="G9" s="13"/>
      <c r="H9" s="13"/>
      <c r="I9" s="20">
        <v>0.09</v>
      </c>
      <c r="J9" s="13"/>
      <c r="K9" s="13">
        <f t="shared" si="0"/>
        <v>0</v>
      </c>
      <c r="L9" s="21">
        <f t="shared" si="1"/>
        <v>0</v>
      </c>
      <c r="M9" s="21">
        <f t="shared" si="2"/>
        <v>0</v>
      </c>
    </row>
    <row r="10" s="1" customFormat="1" ht="32" customHeight="1" outlineLevel="1" spans="1:13">
      <c r="A10" s="11">
        <v>4</v>
      </c>
      <c r="B10" s="11" t="s">
        <v>290</v>
      </c>
      <c r="C10" s="12" t="s">
        <v>291</v>
      </c>
      <c r="D10" s="12" t="s">
        <v>292</v>
      </c>
      <c r="E10" s="11" t="s">
        <v>52</v>
      </c>
      <c r="F10" s="11">
        <v>11500</v>
      </c>
      <c r="G10" s="13"/>
      <c r="H10" s="13"/>
      <c r="I10" s="20">
        <v>0.09</v>
      </c>
      <c r="J10" s="13"/>
      <c r="K10" s="13">
        <f t="shared" si="0"/>
        <v>0</v>
      </c>
      <c r="L10" s="21">
        <f t="shared" si="1"/>
        <v>0</v>
      </c>
      <c r="M10" s="21">
        <f t="shared" si="2"/>
        <v>0</v>
      </c>
    </row>
    <row r="11" s="1" customFormat="1" ht="32" customHeight="1" outlineLevel="1" spans="1:13">
      <c r="A11" s="11">
        <v>5</v>
      </c>
      <c r="B11" s="11" t="s">
        <v>293</v>
      </c>
      <c r="C11" s="12" t="s">
        <v>294</v>
      </c>
      <c r="D11" s="12" t="s">
        <v>292</v>
      </c>
      <c r="E11" s="11" t="s">
        <v>52</v>
      </c>
      <c r="F11" s="11">
        <v>12500</v>
      </c>
      <c r="G11" s="13"/>
      <c r="H11" s="13"/>
      <c r="I11" s="20">
        <v>0.09</v>
      </c>
      <c r="J11" s="13"/>
      <c r="K11" s="13">
        <f t="shared" si="0"/>
        <v>0</v>
      </c>
      <c r="L11" s="21">
        <f t="shared" si="1"/>
        <v>0</v>
      </c>
      <c r="M11" s="21">
        <f t="shared" si="2"/>
        <v>0</v>
      </c>
    </row>
    <row r="12" s="1" customFormat="1" ht="32" customHeight="1" outlineLevel="1" spans="1:13">
      <c r="A12" s="11">
        <v>6</v>
      </c>
      <c r="B12" s="11" t="s">
        <v>295</v>
      </c>
      <c r="C12" s="12" t="s">
        <v>296</v>
      </c>
      <c r="D12" s="12" t="s">
        <v>297</v>
      </c>
      <c r="E12" s="11" t="s">
        <v>225</v>
      </c>
      <c r="F12" s="11">
        <v>800</v>
      </c>
      <c r="G12" s="13"/>
      <c r="H12" s="13"/>
      <c r="I12" s="20">
        <v>0.09</v>
      </c>
      <c r="J12" s="13"/>
      <c r="K12" s="13">
        <f t="shared" si="0"/>
        <v>0</v>
      </c>
      <c r="L12" s="21">
        <f t="shared" si="1"/>
        <v>0</v>
      </c>
      <c r="M12" s="21">
        <f t="shared" si="2"/>
        <v>0</v>
      </c>
    </row>
    <row r="13" s="1" customFormat="1" ht="58" customHeight="1" outlineLevel="1" spans="1:13">
      <c r="A13" s="11">
        <v>7</v>
      </c>
      <c r="B13" s="11" t="s">
        <v>298</v>
      </c>
      <c r="C13" s="12" t="s">
        <v>299</v>
      </c>
      <c r="D13" s="12" t="s">
        <v>300</v>
      </c>
      <c r="E13" s="11" t="s">
        <v>225</v>
      </c>
      <c r="F13" s="11">
        <v>25</v>
      </c>
      <c r="G13" s="13"/>
      <c r="H13" s="13"/>
      <c r="I13" s="20">
        <v>0.09</v>
      </c>
      <c r="J13" s="13"/>
      <c r="K13" s="13">
        <f t="shared" si="0"/>
        <v>0</v>
      </c>
      <c r="L13" s="21">
        <f t="shared" si="1"/>
        <v>0</v>
      </c>
      <c r="M13" s="21">
        <f t="shared" si="2"/>
        <v>0</v>
      </c>
    </row>
    <row r="14" s="1" customFormat="1" ht="58" customHeight="1" outlineLevel="1" spans="1:13">
      <c r="A14" s="11">
        <v>8</v>
      </c>
      <c r="B14" s="11" t="s">
        <v>298</v>
      </c>
      <c r="C14" s="12" t="s">
        <v>301</v>
      </c>
      <c r="D14" s="12" t="s">
        <v>300</v>
      </c>
      <c r="E14" s="11" t="s">
        <v>225</v>
      </c>
      <c r="F14" s="11">
        <v>25</v>
      </c>
      <c r="G14" s="13"/>
      <c r="H14" s="13"/>
      <c r="I14" s="20">
        <v>0.09</v>
      </c>
      <c r="J14" s="13"/>
      <c r="K14" s="13">
        <f t="shared" si="0"/>
        <v>0</v>
      </c>
      <c r="L14" s="21">
        <f t="shared" si="1"/>
        <v>0</v>
      </c>
      <c r="M14" s="21">
        <f t="shared" si="2"/>
        <v>0</v>
      </c>
    </row>
    <row r="15" s="1" customFormat="1" ht="49" customHeight="1" outlineLevel="1" spans="1:13">
      <c r="A15" s="11">
        <v>9</v>
      </c>
      <c r="B15" s="11" t="s">
        <v>302</v>
      </c>
      <c r="C15" s="12" t="s">
        <v>303</v>
      </c>
      <c r="D15" s="12" t="s">
        <v>304</v>
      </c>
      <c r="E15" s="11" t="s">
        <v>225</v>
      </c>
      <c r="F15" s="11">
        <v>279</v>
      </c>
      <c r="G15" s="13"/>
      <c r="H15" s="13"/>
      <c r="I15" s="20">
        <v>0.09</v>
      </c>
      <c r="J15" s="13"/>
      <c r="K15" s="13">
        <f t="shared" si="0"/>
        <v>0</v>
      </c>
      <c r="L15" s="21">
        <f t="shared" si="1"/>
        <v>0</v>
      </c>
      <c r="M15" s="21">
        <f t="shared" si="2"/>
        <v>0</v>
      </c>
    </row>
    <row r="16" s="1" customFormat="1" ht="49" customHeight="1" outlineLevel="1" spans="1:13">
      <c r="A16" s="11">
        <v>10</v>
      </c>
      <c r="B16" s="11" t="s">
        <v>305</v>
      </c>
      <c r="C16" s="12" t="s">
        <v>306</v>
      </c>
      <c r="D16" s="12" t="s">
        <v>304</v>
      </c>
      <c r="E16" s="11" t="s">
        <v>225</v>
      </c>
      <c r="F16" s="11">
        <v>30</v>
      </c>
      <c r="G16" s="13"/>
      <c r="H16" s="13"/>
      <c r="I16" s="20">
        <v>0.09</v>
      </c>
      <c r="J16" s="13"/>
      <c r="K16" s="13">
        <f t="shared" si="0"/>
        <v>0</v>
      </c>
      <c r="L16" s="21">
        <f t="shared" si="1"/>
        <v>0</v>
      </c>
      <c r="M16" s="21">
        <f t="shared" si="2"/>
        <v>0</v>
      </c>
    </row>
    <row r="17" s="1" customFormat="1" ht="49" customHeight="1" outlineLevel="1" spans="1:13">
      <c r="A17" s="11">
        <v>11</v>
      </c>
      <c r="B17" s="11" t="s">
        <v>307</v>
      </c>
      <c r="C17" s="12" t="s">
        <v>308</v>
      </c>
      <c r="D17" s="12" t="s">
        <v>309</v>
      </c>
      <c r="E17" s="11" t="s">
        <v>225</v>
      </c>
      <c r="F17" s="11">
        <v>5</v>
      </c>
      <c r="G17" s="13"/>
      <c r="H17" s="13"/>
      <c r="I17" s="20">
        <v>0.09</v>
      </c>
      <c r="J17" s="13"/>
      <c r="K17" s="13">
        <f t="shared" si="0"/>
        <v>0</v>
      </c>
      <c r="L17" s="21">
        <f t="shared" si="1"/>
        <v>0</v>
      </c>
      <c r="M17" s="21">
        <f t="shared" si="2"/>
        <v>0</v>
      </c>
    </row>
    <row r="18" s="1" customFormat="1" ht="49" customHeight="1" outlineLevel="1" spans="1:13">
      <c r="A18" s="11">
        <v>12</v>
      </c>
      <c r="B18" s="11" t="s">
        <v>310</v>
      </c>
      <c r="C18" s="12" t="s">
        <v>311</v>
      </c>
      <c r="D18" s="12" t="s">
        <v>309</v>
      </c>
      <c r="E18" s="11" t="s">
        <v>225</v>
      </c>
      <c r="F18" s="11">
        <v>65</v>
      </c>
      <c r="G18" s="13"/>
      <c r="H18" s="13"/>
      <c r="I18" s="20">
        <v>0.09</v>
      </c>
      <c r="J18" s="13"/>
      <c r="K18" s="13">
        <f t="shared" si="0"/>
        <v>0</v>
      </c>
      <c r="L18" s="21">
        <f t="shared" si="1"/>
        <v>0</v>
      </c>
      <c r="M18" s="21">
        <f t="shared" si="2"/>
        <v>0</v>
      </c>
    </row>
    <row r="19" s="1" customFormat="1" ht="49" customHeight="1" outlineLevel="1" spans="1:13">
      <c r="A19" s="11">
        <v>13</v>
      </c>
      <c r="B19" s="11" t="s">
        <v>312</v>
      </c>
      <c r="C19" s="12" t="s">
        <v>313</v>
      </c>
      <c r="D19" s="12" t="s">
        <v>309</v>
      </c>
      <c r="E19" s="11" t="s">
        <v>225</v>
      </c>
      <c r="F19" s="11">
        <v>29</v>
      </c>
      <c r="G19" s="13"/>
      <c r="H19" s="13"/>
      <c r="I19" s="20">
        <v>0.09</v>
      </c>
      <c r="J19" s="13"/>
      <c r="K19" s="13">
        <f t="shared" si="0"/>
        <v>0</v>
      </c>
      <c r="L19" s="21">
        <f t="shared" si="1"/>
        <v>0</v>
      </c>
      <c r="M19" s="21">
        <f t="shared" si="2"/>
        <v>0</v>
      </c>
    </row>
    <row r="20" s="1" customFormat="1" ht="49" customHeight="1" outlineLevel="1" spans="1:13">
      <c r="A20" s="11">
        <v>14</v>
      </c>
      <c r="B20" s="11" t="s">
        <v>314</v>
      </c>
      <c r="C20" s="12" t="s">
        <v>315</v>
      </c>
      <c r="D20" s="12" t="s">
        <v>309</v>
      </c>
      <c r="E20" s="11" t="s">
        <v>225</v>
      </c>
      <c r="F20" s="11">
        <v>3</v>
      </c>
      <c r="G20" s="13"/>
      <c r="H20" s="13"/>
      <c r="I20" s="20">
        <v>0.09</v>
      </c>
      <c r="J20" s="13"/>
      <c r="K20" s="13">
        <f t="shared" si="0"/>
        <v>0</v>
      </c>
      <c r="L20" s="21">
        <f t="shared" si="1"/>
        <v>0</v>
      </c>
      <c r="M20" s="21">
        <f t="shared" si="2"/>
        <v>0</v>
      </c>
    </row>
    <row r="21" s="1" customFormat="1" ht="49" customHeight="1" outlineLevel="1" spans="1:13">
      <c r="A21" s="11">
        <v>15</v>
      </c>
      <c r="B21" s="11" t="s">
        <v>316</v>
      </c>
      <c r="C21" s="12" t="s">
        <v>317</v>
      </c>
      <c r="D21" s="12" t="s">
        <v>318</v>
      </c>
      <c r="E21" s="11" t="s">
        <v>165</v>
      </c>
      <c r="F21" s="11">
        <v>98</v>
      </c>
      <c r="G21" s="13"/>
      <c r="H21" s="13"/>
      <c r="I21" s="20">
        <v>0.09</v>
      </c>
      <c r="J21" s="13"/>
      <c r="K21" s="13">
        <f t="shared" si="0"/>
        <v>0</v>
      </c>
      <c r="L21" s="21">
        <f t="shared" si="1"/>
        <v>0</v>
      </c>
      <c r="M21" s="21">
        <f t="shared" si="2"/>
        <v>0</v>
      </c>
    </row>
    <row r="22" s="1" customFormat="1" ht="49" customHeight="1" outlineLevel="1" spans="1:13">
      <c r="A22" s="11">
        <v>16</v>
      </c>
      <c r="B22" s="11" t="s">
        <v>319</v>
      </c>
      <c r="C22" s="12" t="s">
        <v>320</v>
      </c>
      <c r="D22" s="12" t="s">
        <v>318</v>
      </c>
      <c r="E22" s="11" t="s">
        <v>165</v>
      </c>
      <c r="F22" s="11">
        <v>90</v>
      </c>
      <c r="G22" s="13"/>
      <c r="H22" s="13"/>
      <c r="I22" s="20">
        <v>0.09</v>
      </c>
      <c r="J22" s="13"/>
      <c r="K22" s="13">
        <f t="shared" si="0"/>
        <v>0</v>
      </c>
      <c r="L22" s="21">
        <f t="shared" si="1"/>
        <v>0</v>
      </c>
      <c r="M22" s="21">
        <f t="shared" si="2"/>
        <v>0</v>
      </c>
    </row>
    <row r="23" s="1" customFormat="1" ht="49" customHeight="1" outlineLevel="1" spans="1:13">
      <c r="A23" s="11">
        <v>17</v>
      </c>
      <c r="B23" s="11" t="s">
        <v>319</v>
      </c>
      <c r="C23" s="12" t="s">
        <v>321</v>
      </c>
      <c r="D23" s="12" t="s">
        <v>318</v>
      </c>
      <c r="E23" s="11" t="s">
        <v>165</v>
      </c>
      <c r="F23" s="11">
        <v>8</v>
      </c>
      <c r="G23" s="13"/>
      <c r="H23" s="13"/>
      <c r="I23" s="20">
        <v>0.09</v>
      </c>
      <c r="J23" s="13"/>
      <c r="K23" s="13">
        <f t="shared" si="0"/>
        <v>0</v>
      </c>
      <c r="L23" s="21">
        <f t="shared" si="1"/>
        <v>0</v>
      </c>
      <c r="M23" s="21">
        <f t="shared" si="2"/>
        <v>0</v>
      </c>
    </row>
    <row r="24" s="1" customFormat="1" ht="49" customHeight="1" outlineLevel="1" spans="1:13">
      <c r="A24" s="11">
        <v>18</v>
      </c>
      <c r="B24" s="11" t="s">
        <v>319</v>
      </c>
      <c r="C24" s="12" t="s">
        <v>322</v>
      </c>
      <c r="D24" s="12" t="s">
        <v>318</v>
      </c>
      <c r="E24" s="11" t="s">
        <v>165</v>
      </c>
      <c r="F24" s="11">
        <v>341</v>
      </c>
      <c r="G24" s="13"/>
      <c r="H24" s="13"/>
      <c r="I24" s="20">
        <v>0.09</v>
      </c>
      <c r="J24" s="13"/>
      <c r="K24" s="13">
        <f t="shared" si="0"/>
        <v>0</v>
      </c>
      <c r="L24" s="21">
        <f t="shared" si="1"/>
        <v>0</v>
      </c>
      <c r="M24" s="21">
        <f t="shared" si="2"/>
        <v>0</v>
      </c>
    </row>
    <row r="25" s="1" customFormat="1" ht="49" customHeight="1" outlineLevel="1" spans="1:13">
      <c r="A25" s="11">
        <v>19</v>
      </c>
      <c r="B25" s="11" t="s">
        <v>323</v>
      </c>
      <c r="C25" s="12" t="s">
        <v>324</v>
      </c>
      <c r="D25" s="12" t="s">
        <v>325</v>
      </c>
      <c r="E25" s="11" t="s">
        <v>165</v>
      </c>
      <c r="F25" s="11">
        <v>54</v>
      </c>
      <c r="G25" s="13"/>
      <c r="H25" s="13"/>
      <c r="I25" s="20">
        <v>0.09</v>
      </c>
      <c r="J25" s="13"/>
      <c r="K25" s="13">
        <f t="shared" si="0"/>
        <v>0</v>
      </c>
      <c r="L25" s="21">
        <f t="shared" si="1"/>
        <v>0</v>
      </c>
      <c r="M25" s="21">
        <f t="shared" si="2"/>
        <v>0</v>
      </c>
    </row>
    <row r="26" s="1" customFormat="1" ht="49" customHeight="1" outlineLevel="1" spans="1:13">
      <c r="A26" s="11">
        <v>20</v>
      </c>
      <c r="B26" s="11" t="s">
        <v>323</v>
      </c>
      <c r="C26" s="12" t="s">
        <v>326</v>
      </c>
      <c r="D26" s="12" t="s">
        <v>327</v>
      </c>
      <c r="E26" s="11" t="s">
        <v>165</v>
      </c>
      <c r="F26" s="11">
        <v>64</v>
      </c>
      <c r="G26" s="13"/>
      <c r="H26" s="13"/>
      <c r="I26" s="20">
        <v>0.09</v>
      </c>
      <c r="J26" s="13"/>
      <c r="K26" s="13">
        <f t="shared" si="0"/>
        <v>0</v>
      </c>
      <c r="L26" s="21">
        <f t="shared" si="1"/>
        <v>0</v>
      </c>
      <c r="M26" s="21">
        <f t="shared" si="2"/>
        <v>0</v>
      </c>
    </row>
    <row r="27" s="1" customFormat="1" ht="49" customHeight="1" outlineLevel="1" spans="1:13">
      <c r="A27" s="11">
        <v>21</v>
      </c>
      <c r="B27" s="11" t="s">
        <v>323</v>
      </c>
      <c r="C27" s="12" t="s">
        <v>328</v>
      </c>
      <c r="D27" s="12" t="s">
        <v>325</v>
      </c>
      <c r="E27" s="11" t="s">
        <v>39</v>
      </c>
      <c r="F27" s="11">
        <v>25</v>
      </c>
      <c r="G27" s="13"/>
      <c r="H27" s="13"/>
      <c r="I27" s="20">
        <v>0.09</v>
      </c>
      <c r="J27" s="13"/>
      <c r="K27" s="13">
        <f t="shared" si="0"/>
        <v>0</v>
      </c>
      <c r="L27" s="21">
        <f t="shared" si="1"/>
        <v>0</v>
      </c>
      <c r="M27" s="21">
        <f t="shared" si="2"/>
        <v>0</v>
      </c>
    </row>
    <row r="28" s="1" customFormat="1" ht="49" customHeight="1" outlineLevel="1" spans="1:13">
      <c r="A28" s="11">
        <v>22</v>
      </c>
      <c r="B28" s="11" t="s">
        <v>329</v>
      </c>
      <c r="C28" s="12" t="s">
        <v>330</v>
      </c>
      <c r="D28" s="12" t="s">
        <v>331</v>
      </c>
      <c r="E28" s="11" t="s">
        <v>52</v>
      </c>
      <c r="F28" s="11">
        <v>140</v>
      </c>
      <c r="G28" s="13"/>
      <c r="H28" s="13"/>
      <c r="I28" s="20">
        <v>0.09</v>
      </c>
      <c r="J28" s="13"/>
      <c r="K28" s="13">
        <f t="shared" si="0"/>
        <v>0</v>
      </c>
      <c r="L28" s="21">
        <f t="shared" si="1"/>
        <v>0</v>
      </c>
      <c r="M28" s="21">
        <f t="shared" si="2"/>
        <v>0</v>
      </c>
    </row>
    <row r="29" s="1" customFormat="1" ht="32" customHeight="1" outlineLevel="1" spans="1:13">
      <c r="A29" s="11">
        <v>23</v>
      </c>
      <c r="B29" s="11" t="s">
        <v>332</v>
      </c>
      <c r="C29" s="12" t="s">
        <v>333</v>
      </c>
      <c r="D29" s="12" t="s">
        <v>334</v>
      </c>
      <c r="E29" s="11" t="s">
        <v>52</v>
      </c>
      <c r="F29" s="11">
        <v>700</v>
      </c>
      <c r="G29" s="13"/>
      <c r="H29" s="13"/>
      <c r="I29" s="20">
        <v>0.09</v>
      </c>
      <c r="J29" s="13"/>
      <c r="K29" s="13">
        <f t="shared" si="0"/>
        <v>0</v>
      </c>
      <c r="L29" s="21">
        <f t="shared" si="1"/>
        <v>0</v>
      </c>
      <c r="M29" s="21">
        <f t="shared" si="2"/>
        <v>0</v>
      </c>
    </row>
    <row r="30" s="1" customFormat="1" ht="32" customHeight="1" outlineLevel="1" spans="1:13">
      <c r="A30" s="11">
        <v>24</v>
      </c>
      <c r="B30" s="11" t="s">
        <v>332</v>
      </c>
      <c r="C30" s="12" t="s">
        <v>335</v>
      </c>
      <c r="D30" s="12" t="s">
        <v>336</v>
      </c>
      <c r="E30" s="11" t="s">
        <v>52</v>
      </c>
      <c r="F30" s="11">
        <v>50</v>
      </c>
      <c r="G30" s="13"/>
      <c r="H30" s="13"/>
      <c r="I30" s="20">
        <v>0.09</v>
      </c>
      <c r="J30" s="13"/>
      <c r="K30" s="13">
        <f t="shared" si="0"/>
        <v>0</v>
      </c>
      <c r="L30" s="21">
        <f t="shared" si="1"/>
        <v>0</v>
      </c>
      <c r="M30" s="21">
        <f t="shared" si="2"/>
        <v>0</v>
      </c>
    </row>
    <row r="31" s="1" customFormat="1" ht="32" customHeight="1" outlineLevel="1" spans="1:13">
      <c r="A31" s="11">
        <v>25</v>
      </c>
      <c r="B31" s="11" t="s">
        <v>332</v>
      </c>
      <c r="C31" s="12" t="s">
        <v>337</v>
      </c>
      <c r="D31" s="12" t="s">
        <v>336</v>
      </c>
      <c r="E31" s="11" t="s">
        <v>52</v>
      </c>
      <c r="F31" s="11">
        <v>50</v>
      </c>
      <c r="G31" s="13"/>
      <c r="H31" s="13"/>
      <c r="I31" s="20">
        <v>0.09</v>
      </c>
      <c r="J31" s="13"/>
      <c r="K31" s="13">
        <f t="shared" si="0"/>
        <v>0</v>
      </c>
      <c r="L31" s="21">
        <f t="shared" si="1"/>
        <v>0</v>
      </c>
      <c r="M31" s="21">
        <f t="shared" si="2"/>
        <v>0</v>
      </c>
    </row>
    <row r="32" s="1" customFormat="1" ht="32" customHeight="1" outlineLevel="1" spans="1:13">
      <c r="A32" s="11">
        <v>26</v>
      </c>
      <c r="B32" s="11" t="s">
        <v>332</v>
      </c>
      <c r="C32" s="12" t="s">
        <v>338</v>
      </c>
      <c r="D32" s="12" t="s">
        <v>336</v>
      </c>
      <c r="E32" s="11" t="s">
        <v>52</v>
      </c>
      <c r="F32" s="11">
        <v>90</v>
      </c>
      <c r="G32" s="13"/>
      <c r="H32" s="13"/>
      <c r="I32" s="20">
        <v>0.09</v>
      </c>
      <c r="J32" s="13"/>
      <c r="K32" s="13">
        <f t="shared" si="0"/>
        <v>0</v>
      </c>
      <c r="L32" s="21">
        <f t="shared" si="1"/>
        <v>0</v>
      </c>
      <c r="M32" s="21">
        <f t="shared" si="2"/>
        <v>0</v>
      </c>
    </row>
    <row r="33" s="1" customFormat="1" ht="32" customHeight="1" outlineLevel="1" spans="1:13">
      <c r="A33" s="11">
        <v>27</v>
      </c>
      <c r="B33" s="11" t="s">
        <v>332</v>
      </c>
      <c r="C33" s="12" t="s">
        <v>339</v>
      </c>
      <c r="D33" s="12" t="s">
        <v>336</v>
      </c>
      <c r="E33" s="11" t="s">
        <v>225</v>
      </c>
      <c r="F33" s="11">
        <v>10</v>
      </c>
      <c r="G33" s="13"/>
      <c r="H33" s="13"/>
      <c r="I33" s="20">
        <v>0.09</v>
      </c>
      <c r="J33" s="13"/>
      <c r="K33" s="13">
        <f t="shared" si="0"/>
        <v>0</v>
      </c>
      <c r="L33" s="21">
        <f t="shared" si="1"/>
        <v>0</v>
      </c>
      <c r="M33" s="21">
        <f t="shared" si="2"/>
        <v>0</v>
      </c>
    </row>
    <row r="34" s="1" customFormat="1" ht="32" customHeight="1" outlineLevel="1" spans="1:13">
      <c r="A34" s="11">
        <v>28</v>
      </c>
      <c r="B34" s="11" t="s">
        <v>332</v>
      </c>
      <c r="C34" s="12" t="s">
        <v>340</v>
      </c>
      <c r="D34" s="12" t="s">
        <v>336</v>
      </c>
      <c r="E34" s="11" t="s">
        <v>225</v>
      </c>
      <c r="F34" s="11">
        <v>30</v>
      </c>
      <c r="G34" s="13"/>
      <c r="H34" s="13"/>
      <c r="I34" s="20">
        <v>0.09</v>
      </c>
      <c r="J34" s="13"/>
      <c r="K34" s="13">
        <f t="shared" si="0"/>
        <v>0</v>
      </c>
      <c r="L34" s="21">
        <f t="shared" si="1"/>
        <v>0</v>
      </c>
      <c r="M34" s="21">
        <f t="shared" si="2"/>
        <v>0</v>
      </c>
    </row>
    <row r="35" s="1" customFormat="1" ht="25" customHeight="1" outlineLevel="1" spans="1:13">
      <c r="A35" s="11">
        <v>29</v>
      </c>
      <c r="B35" s="11" t="s">
        <v>332</v>
      </c>
      <c r="C35" s="12" t="s">
        <v>341</v>
      </c>
      <c r="D35" s="12" t="s">
        <v>342</v>
      </c>
      <c r="E35" s="11" t="s">
        <v>225</v>
      </c>
      <c r="F35" s="11">
        <v>1</v>
      </c>
      <c r="G35" s="13"/>
      <c r="H35" s="13"/>
      <c r="I35" s="20">
        <v>0.09</v>
      </c>
      <c r="J35" s="13"/>
      <c r="K35" s="13">
        <f t="shared" si="0"/>
        <v>0</v>
      </c>
      <c r="L35" s="21">
        <f t="shared" si="1"/>
        <v>0</v>
      </c>
      <c r="M35" s="21">
        <f t="shared" si="2"/>
        <v>0</v>
      </c>
    </row>
    <row r="36" s="1" customFormat="1" ht="25" customHeight="1" outlineLevel="1" spans="1:13">
      <c r="A36" s="11">
        <v>30</v>
      </c>
      <c r="B36" s="11" t="s">
        <v>332</v>
      </c>
      <c r="C36" s="12" t="s">
        <v>343</v>
      </c>
      <c r="D36" s="12" t="s">
        <v>342</v>
      </c>
      <c r="E36" s="11" t="s">
        <v>225</v>
      </c>
      <c r="F36" s="11">
        <v>1</v>
      </c>
      <c r="G36" s="13"/>
      <c r="H36" s="13"/>
      <c r="I36" s="20">
        <v>0.09</v>
      </c>
      <c r="J36" s="13"/>
      <c r="K36" s="13">
        <f t="shared" si="0"/>
        <v>0</v>
      </c>
      <c r="L36" s="21">
        <f t="shared" si="1"/>
        <v>0</v>
      </c>
      <c r="M36" s="21">
        <f t="shared" si="2"/>
        <v>0</v>
      </c>
    </row>
    <row r="37" s="1" customFormat="1" ht="25" customHeight="1" outlineLevel="1" spans="1:13">
      <c r="A37" s="11">
        <v>31</v>
      </c>
      <c r="B37" s="11" t="s">
        <v>332</v>
      </c>
      <c r="C37" s="12" t="s">
        <v>344</v>
      </c>
      <c r="D37" s="12" t="s">
        <v>342</v>
      </c>
      <c r="E37" s="11" t="s">
        <v>225</v>
      </c>
      <c r="F37" s="11">
        <v>1</v>
      </c>
      <c r="G37" s="13"/>
      <c r="H37" s="13"/>
      <c r="I37" s="20">
        <v>0.09</v>
      </c>
      <c r="J37" s="13"/>
      <c r="K37" s="13">
        <f t="shared" si="0"/>
        <v>0</v>
      </c>
      <c r="L37" s="21">
        <f t="shared" si="1"/>
        <v>0</v>
      </c>
      <c r="M37" s="21">
        <f t="shared" si="2"/>
        <v>0</v>
      </c>
    </row>
    <row r="38" s="1" customFormat="1" ht="25" customHeight="1" outlineLevel="1" spans="1:13">
      <c r="A38" s="11">
        <v>32</v>
      </c>
      <c r="B38" s="11" t="s">
        <v>332</v>
      </c>
      <c r="C38" s="12" t="s">
        <v>345</v>
      </c>
      <c r="D38" s="12" t="s">
        <v>342</v>
      </c>
      <c r="E38" s="11" t="s">
        <v>225</v>
      </c>
      <c r="F38" s="11">
        <v>1</v>
      </c>
      <c r="G38" s="13"/>
      <c r="H38" s="13"/>
      <c r="I38" s="20">
        <v>0.09</v>
      </c>
      <c r="J38" s="13"/>
      <c r="K38" s="13">
        <f t="shared" si="0"/>
        <v>0</v>
      </c>
      <c r="L38" s="21">
        <f t="shared" si="1"/>
        <v>0</v>
      </c>
      <c r="M38" s="21">
        <f t="shared" si="2"/>
        <v>0</v>
      </c>
    </row>
    <row r="39" s="1" customFormat="1" ht="25" customHeight="1" outlineLevel="1" spans="1:13">
      <c r="A39" s="11">
        <v>33</v>
      </c>
      <c r="B39" s="11" t="s">
        <v>332</v>
      </c>
      <c r="C39" s="12" t="s">
        <v>346</v>
      </c>
      <c r="D39" s="12" t="s">
        <v>342</v>
      </c>
      <c r="E39" s="11" t="s">
        <v>225</v>
      </c>
      <c r="F39" s="11">
        <v>1</v>
      </c>
      <c r="G39" s="13"/>
      <c r="H39" s="13"/>
      <c r="I39" s="20">
        <v>0.09</v>
      </c>
      <c r="J39" s="13"/>
      <c r="K39" s="13">
        <f t="shared" si="0"/>
        <v>0</v>
      </c>
      <c r="L39" s="21">
        <f t="shared" si="1"/>
        <v>0</v>
      </c>
      <c r="M39" s="21">
        <f t="shared" si="2"/>
        <v>0</v>
      </c>
    </row>
    <row r="40" s="1" customFormat="1" ht="25" customHeight="1" outlineLevel="1" spans="1:13">
      <c r="A40" s="11">
        <v>34</v>
      </c>
      <c r="B40" s="11" t="s">
        <v>332</v>
      </c>
      <c r="C40" s="12" t="s">
        <v>347</v>
      </c>
      <c r="D40" s="12"/>
      <c r="E40" s="11" t="s">
        <v>165</v>
      </c>
      <c r="F40" s="11">
        <v>1</v>
      </c>
      <c r="G40" s="13"/>
      <c r="H40" s="13"/>
      <c r="I40" s="20">
        <v>0.09</v>
      </c>
      <c r="J40" s="13"/>
      <c r="K40" s="13">
        <f t="shared" ref="K40:K57" si="3">J40*1.09</f>
        <v>0</v>
      </c>
      <c r="L40" s="21">
        <f t="shared" ref="L40:L57" si="4">J40*F40</f>
        <v>0</v>
      </c>
      <c r="M40" s="21">
        <f t="shared" ref="M40:M57" si="5">F40*K40</f>
        <v>0</v>
      </c>
    </row>
    <row r="41" s="1" customFormat="1" ht="25" customHeight="1" outlineLevel="1" spans="1:13">
      <c r="A41" s="11">
        <v>35</v>
      </c>
      <c r="B41" s="11" t="s">
        <v>332</v>
      </c>
      <c r="C41" s="12" t="s">
        <v>348</v>
      </c>
      <c r="D41" s="12"/>
      <c r="E41" s="11" t="s">
        <v>165</v>
      </c>
      <c r="F41" s="11">
        <v>1</v>
      </c>
      <c r="G41" s="13"/>
      <c r="H41" s="13"/>
      <c r="I41" s="20">
        <v>0.09</v>
      </c>
      <c r="J41" s="13"/>
      <c r="K41" s="13">
        <f t="shared" si="3"/>
        <v>0</v>
      </c>
      <c r="L41" s="21">
        <f t="shared" si="4"/>
        <v>0</v>
      </c>
      <c r="M41" s="21">
        <f t="shared" si="5"/>
        <v>0</v>
      </c>
    </row>
    <row r="42" s="1" customFormat="1" ht="25" customHeight="1" outlineLevel="1" spans="1:13">
      <c r="A42" s="11">
        <v>36</v>
      </c>
      <c r="B42" s="11" t="s">
        <v>332</v>
      </c>
      <c r="C42" s="12" t="s">
        <v>349</v>
      </c>
      <c r="D42" s="12"/>
      <c r="E42" s="11" t="s">
        <v>165</v>
      </c>
      <c r="F42" s="11">
        <v>1</v>
      </c>
      <c r="G42" s="13"/>
      <c r="H42" s="13"/>
      <c r="I42" s="20">
        <v>0.09</v>
      </c>
      <c r="J42" s="13"/>
      <c r="K42" s="13">
        <f t="shared" si="3"/>
        <v>0</v>
      </c>
      <c r="L42" s="21">
        <f t="shared" si="4"/>
        <v>0</v>
      </c>
      <c r="M42" s="21">
        <f t="shared" si="5"/>
        <v>0</v>
      </c>
    </row>
    <row r="43" s="1" customFormat="1" ht="25" customHeight="1" outlineLevel="1" spans="1:13">
      <c r="A43" s="11">
        <v>37</v>
      </c>
      <c r="B43" s="11" t="s">
        <v>332</v>
      </c>
      <c r="C43" s="12" t="s">
        <v>350</v>
      </c>
      <c r="D43" s="12"/>
      <c r="E43" s="11" t="s">
        <v>165</v>
      </c>
      <c r="F43" s="11">
        <v>1</v>
      </c>
      <c r="G43" s="13"/>
      <c r="H43" s="13"/>
      <c r="I43" s="20">
        <v>0.09</v>
      </c>
      <c r="J43" s="13"/>
      <c r="K43" s="13">
        <f t="shared" si="3"/>
        <v>0</v>
      </c>
      <c r="L43" s="21">
        <f t="shared" si="4"/>
        <v>0</v>
      </c>
      <c r="M43" s="21">
        <f t="shared" si="5"/>
        <v>0</v>
      </c>
    </row>
    <row r="44" s="1" customFormat="1" ht="30" customHeight="1" outlineLevel="1" spans="1:13">
      <c r="A44" s="11">
        <v>38</v>
      </c>
      <c r="B44" s="11" t="s">
        <v>332</v>
      </c>
      <c r="C44" s="12" t="s">
        <v>351</v>
      </c>
      <c r="D44" s="12" t="s">
        <v>352</v>
      </c>
      <c r="E44" s="11" t="s">
        <v>52</v>
      </c>
      <c r="F44" s="11">
        <v>120</v>
      </c>
      <c r="G44" s="13"/>
      <c r="H44" s="13"/>
      <c r="I44" s="20">
        <v>0.09</v>
      </c>
      <c r="J44" s="13"/>
      <c r="K44" s="13">
        <f t="shared" si="3"/>
        <v>0</v>
      </c>
      <c r="L44" s="21">
        <f t="shared" si="4"/>
        <v>0</v>
      </c>
      <c r="M44" s="21">
        <f t="shared" si="5"/>
        <v>0</v>
      </c>
    </row>
    <row r="45" s="1" customFormat="1" ht="30" customHeight="1" outlineLevel="1" spans="1:13">
      <c r="A45" s="11">
        <v>39</v>
      </c>
      <c r="B45" s="11" t="s">
        <v>332</v>
      </c>
      <c r="C45" s="12" t="s">
        <v>353</v>
      </c>
      <c r="D45" s="12" t="s">
        <v>354</v>
      </c>
      <c r="E45" s="11" t="s">
        <v>225</v>
      </c>
      <c r="F45" s="11">
        <v>40</v>
      </c>
      <c r="G45" s="13"/>
      <c r="H45" s="13"/>
      <c r="I45" s="20">
        <v>0.09</v>
      </c>
      <c r="J45" s="13"/>
      <c r="K45" s="13">
        <f t="shared" si="3"/>
        <v>0</v>
      </c>
      <c r="L45" s="21">
        <f t="shared" si="4"/>
        <v>0</v>
      </c>
      <c r="M45" s="21">
        <f t="shared" si="5"/>
        <v>0</v>
      </c>
    </row>
    <row r="46" s="1" customFormat="1" ht="30" customHeight="1" outlineLevel="1" spans="1:13">
      <c r="A46" s="11">
        <v>40</v>
      </c>
      <c r="B46" s="11" t="s">
        <v>332</v>
      </c>
      <c r="C46" s="12" t="s">
        <v>355</v>
      </c>
      <c r="D46" s="12" t="s">
        <v>356</v>
      </c>
      <c r="E46" s="11" t="s">
        <v>52</v>
      </c>
      <c r="F46" s="11">
        <v>38</v>
      </c>
      <c r="G46" s="13"/>
      <c r="H46" s="13"/>
      <c r="I46" s="20">
        <v>0.09</v>
      </c>
      <c r="J46" s="13"/>
      <c r="K46" s="13">
        <f t="shared" si="3"/>
        <v>0</v>
      </c>
      <c r="L46" s="21">
        <f t="shared" si="4"/>
        <v>0</v>
      </c>
      <c r="M46" s="21">
        <f t="shared" si="5"/>
        <v>0</v>
      </c>
    </row>
    <row r="47" s="1" customFormat="1" ht="25" customHeight="1" outlineLevel="1" spans="1:13">
      <c r="A47" s="11">
        <v>41</v>
      </c>
      <c r="B47" s="11" t="s">
        <v>332</v>
      </c>
      <c r="C47" s="17" t="s">
        <v>357</v>
      </c>
      <c r="D47" s="12" t="s">
        <v>354</v>
      </c>
      <c r="E47" s="11" t="s">
        <v>225</v>
      </c>
      <c r="F47" s="11">
        <v>20</v>
      </c>
      <c r="G47" s="13"/>
      <c r="H47" s="13"/>
      <c r="I47" s="20">
        <v>0.09</v>
      </c>
      <c r="J47" s="13"/>
      <c r="K47" s="13">
        <f t="shared" si="3"/>
        <v>0</v>
      </c>
      <c r="L47" s="21">
        <f t="shared" si="4"/>
        <v>0</v>
      </c>
      <c r="M47" s="21">
        <f t="shared" si="5"/>
        <v>0</v>
      </c>
    </row>
    <row r="48" s="1" customFormat="1" ht="25" customHeight="1" outlineLevel="1" spans="1:13">
      <c r="A48" s="11">
        <v>42</v>
      </c>
      <c r="B48" s="11" t="s">
        <v>332</v>
      </c>
      <c r="C48" s="17" t="s">
        <v>358</v>
      </c>
      <c r="D48" s="12" t="s">
        <v>356</v>
      </c>
      <c r="E48" s="11" t="s">
        <v>52</v>
      </c>
      <c r="F48" s="11">
        <v>65</v>
      </c>
      <c r="G48" s="13"/>
      <c r="H48" s="13"/>
      <c r="I48" s="20">
        <v>0.09</v>
      </c>
      <c r="J48" s="13"/>
      <c r="K48" s="13">
        <f t="shared" si="3"/>
        <v>0</v>
      </c>
      <c r="L48" s="21">
        <f t="shared" si="4"/>
        <v>0</v>
      </c>
      <c r="M48" s="21">
        <f t="shared" si="5"/>
        <v>0</v>
      </c>
    </row>
    <row r="49" s="1" customFormat="1" ht="25" customHeight="1" outlineLevel="1" spans="1:13">
      <c r="A49" s="11">
        <v>43</v>
      </c>
      <c r="B49" s="11" t="s">
        <v>332</v>
      </c>
      <c r="C49" s="17" t="s">
        <v>359</v>
      </c>
      <c r="D49" s="12" t="s">
        <v>354</v>
      </c>
      <c r="E49" s="11" t="s">
        <v>225</v>
      </c>
      <c r="F49" s="11">
        <v>20</v>
      </c>
      <c r="G49" s="13"/>
      <c r="H49" s="13"/>
      <c r="I49" s="20">
        <v>0.09</v>
      </c>
      <c r="J49" s="13"/>
      <c r="K49" s="13">
        <f t="shared" si="3"/>
        <v>0</v>
      </c>
      <c r="L49" s="21">
        <f t="shared" si="4"/>
        <v>0</v>
      </c>
      <c r="M49" s="21">
        <f t="shared" si="5"/>
        <v>0</v>
      </c>
    </row>
    <row r="50" s="1" customFormat="1" ht="25" customHeight="1" outlineLevel="1" spans="1:13">
      <c r="A50" s="11">
        <v>44</v>
      </c>
      <c r="B50" s="11" t="s">
        <v>332</v>
      </c>
      <c r="C50" s="17" t="s">
        <v>360</v>
      </c>
      <c r="D50" s="12" t="s">
        <v>356</v>
      </c>
      <c r="E50" s="11" t="s">
        <v>52</v>
      </c>
      <c r="F50" s="11">
        <v>160</v>
      </c>
      <c r="G50" s="13"/>
      <c r="H50" s="13"/>
      <c r="I50" s="20">
        <v>0.09</v>
      </c>
      <c r="J50" s="13"/>
      <c r="K50" s="13">
        <f t="shared" si="3"/>
        <v>0</v>
      </c>
      <c r="L50" s="21">
        <f t="shared" si="4"/>
        <v>0</v>
      </c>
      <c r="M50" s="21">
        <f t="shared" si="5"/>
        <v>0</v>
      </c>
    </row>
    <row r="51" s="1" customFormat="1" ht="25" customHeight="1" outlineLevel="1" spans="1:13">
      <c r="A51" s="11">
        <v>45</v>
      </c>
      <c r="B51" s="11" t="s">
        <v>332</v>
      </c>
      <c r="C51" s="17" t="s">
        <v>361</v>
      </c>
      <c r="D51" s="12" t="s">
        <v>354</v>
      </c>
      <c r="E51" s="11" t="s">
        <v>225</v>
      </c>
      <c r="F51" s="11">
        <v>40</v>
      </c>
      <c r="G51" s="13"/>
      <c r="H51" s="13"/>
      <c r="I51" s="20">
        <v>0.09</v>
      </c>
      <c r="J51" s="13"/>
      <c r="K51" s="13">
        <f t="shared" si="3"/>
        <v>0</v>
      </c>
      <c r="L51" s="21">
        <f t="shared" si="4"/>
        <v>0</v>
      </c>
      <c r="M51" s="21">
        <f t="shared" si="5"/>
        <v>0</v>
      </c>
    </row>
    <row r="52" s="1" customFormat="1" ht="25" customHeight="1" outlineLevel="1" spans="1:13">
      <c r="A52" s="11">
        <v>46</v>
      </c>
      <c r="B52" s="11" t="s">
        <v>332</v>
      </c>
      <c r="C52" s="17" t="s">
        <v>362</v>
      </c>
      <c r="D52" s="12" t="s">
        <v>356</v>
      </c>
      <c r="E52" s="11" t="s">
        <v>52</v>
      </c>
      <c r="F52" s="11">
        <v>155</v>
      </c>
      <c r="G52" s="13"/>
      <c r="H52" s="13"/>
      <c r="I52" s="20">
        <v>0.09</v>
      </c>
      <c r="J52" s="13"/>
      <c r="K52" s="13">
        <f t="shared" si="3"/>
        <v>0</v>
      </c>
      <c r="L52" s="21">
        <f t="shared" si="4"/>
        <v>0</v>
      </c>
      <c r="M52" s="21">
        <f t="shared" si="5"/>
        <v>0</v>
      </c>
    </row>
    <row r="53" s="1" customFormat="1" ht="30" customHeight="1" outlineLevel="1" spans="1:13">
      <c r="A53" s="11">
        <v>47</v>
      </c>
      <c r="B53" s="11" t="s">
        <v>332</v>
      </c>
      <c r="C53" s="12" t="s">
        <v>363</v>
      </c>
      <c r="D53" s="12" t="s">
        <v>364</v>
      </c>
      <c r="E53" s="11" t="s">
        <v>39</v>
      </c>
      <c r="F53" s="11">
        <v>40</v>
      </c>
      <c r="G53" s="13"/>
      <c r="H53" s="13"/>
      <c r="I53" s="20">
        <v>0.09</v>
      </c>
      <c r="J53" s="13"/>
      <c r="K53" s="13">
        <f t="shared" si="3"/>
        <v>0</v>
      </c>
      <c r="L53" s="21">
        <f t="shared" si="4"/>
        <v>0</v>
      </c>
      <c r="M53" s="21">
        <f t="shared" si="5"/>
        <v>0</v>
      </c>
    </row>
    <row r="54" s="1" customFormat="1" ht="30" customHeight="1" outlineLevel="1" spans="1:13">
      <c r="A54" s="11">
        <v>48</v>
      </c>
      <c r="B54" s="11" t="s">
        <v>332</v>
      </c>
      <c r="C54" s="12" t="s">
        <v>365</v>
      </c>
      <c r="D54" s="12" t="s">
        <v>366</v>
      </c>
      <c r="E54" s="11" t="s">
        <v>367</v>
      </c>
      <c r="F54" s="11">
        <v>1</v>
      </c>
      <c r="G54" s="13"/>
      <c r="H54" s="13"/>
      <c r="I54" s="20">
        <v>0.09</v>
      </c>
      <c r="J54" s="13"/>
      <c r="K54" s="13">
        <f t="shared" si="3"/>
        <v>0</v>
      </c>
      <c r="L54" s="21">
        <f t="shared" si="4"/>
        <v>0</v>
      </c>
      <c r="M54" s="21">
        <f t="shared" si="5"/>
        <v>0</v>
      </c>
    </row>
    <row r="55" s="1" customFormat="1" ht="30" customHeight="1" outlineLevel="1" spans="1:13">
      <c r="A55" s="11">
        <v>49</v>
      </c>
      <c r="B55" s="11" t="s">
        <v>332</v>
      </c>
      <c r="C55" s="12" t="s">
        <v>368</v>
      </c>
      <c r="D55" s="12" t="s">
        <v>366</v>
      </c>
      <c r="E55" s="11" t="s">
        <v>367</v>
      </c>
      <c r="F55" s="11">
        <v>1</v>
      </c>
      <c r="G55" s="13"/>
      <c r="H55" s="13"/>
      <c r="I55" s="20">
        <v>0.09</v>
      </c>
      <c r="J55" s="13"/>
      <c r="K55" s="13">
        <f t="shared" si="3"/>
        <v>0</v>
      </c>
      <c r="L55" s="21">
        <f t="shared" si="4"/>
        <v>0</v>
      </c>
      <c r="M55" s="21">
        <f t="shared" si="5"/>
        <v>0</v>
      </c>
    </row>
    <row r="56" s="1" customFormat="1" ht="30" customHeight="1" outlineLevel="1" spans="1:13">
      <c r="A56" s="11">
        <v>50</v>
      </c>
      <c r="B56" s="11" t="s">
        <v>332</v>
      </c>
      <c r="C56" s="12" t="s">
        <v>369</v>
      </c>
      <c r="D56" s="12" t="s">
        <v>366</v>
      </c>
      <c r="E56" s="11" t="s">
        <v>367</v>
      </c>
      <c r="F56" s="11">
        <v>1</v>
      </c>
      <c r="G56" s="13"/>
      <c r="H56" s="13"/>
      <c r="I56" s="20">
        <v>0.09</v>
      </c>
      <c r="J56" s="13"/>
      <c r="K56" s="13">
        <f t="shared" si="3"/>
        <v>0</v>
      </c>
      <c r="L56" s="21">
        <f t="shared" si="4"/>
        <v>0</v>
      </c>
      <c r="M56" s="21">
        <f t="shared" si="5"/>
        <v>0</v>
      </c>
    </row>
    <row r="57" s="1" customFormat="1" ht="30" customHeight="1" outlineLevel="1" spans="1:13">
      <c r="A57" s="11">
        <v>51</v>
      </c>
      <c r="B57" s="11" t="s">
        <v>332</v>
      </c>
      <c r="C57" s="12" t="s">
        <v>370</v>
      </c>
      <c r="D57" s="12" t="s">
        <v>366</v>
      </c>
      <c r="E57" s="11" t="s">
        <v>367</v>
      </c>
      <c r="F57" s="11">
        <v>1</v>
      </c>
      <c r="G57" s="13"/>
      <c r="H57" s="13"/>
      <c r="I57" s="20">
        <v>0.09</v>
      </c>
      <c r="J57" s="13"/>
      <c r="K57" s="13">
        <f t="shared" si="3"/>
        <v>0</v>
      </c>
      <c r="L57" s="21">
        <f t="shared" si="4"/>
        <v>0</v>
      </c>
      <c r="M57" s="21">
        <f t="shared" si="5"/>
        <v>0</v>
      </c>
    </row>
    <row r="58" s="2" customFormat="1" ht="32" customHeight="1" spans="1:14">
      <c r="A58" s="14">
        <v>2.2</v>
      </c>
      <c r="B58" s="14"/>
      <c r="C58" s="15" t="s">
        <v>14</v>
      </c>
      <c r="D58" s="15"/>
      <c r="E58" s="15"/>
      <c r="F58" s="14"/>
      <c r="G58" s="16"/>
      <c r="H58" s="16"/>
      <c r="I58" s="16"/>
      <c r="J58" s="16"/>
      <c r="K58" s="16"/>
      <c r="L58" s="16">
        <f>SUM(L59:L77)</f>
        <v>0</v>
      </c>
      <c r="M58" s="16">
        <f>SUM(M59:M77)</f>
        <v>0</v>
      </c>
      <c r="N58" s="19"/>
    </row>
    <row r="59" s="1" customFormat="1" ht="38" customHeight="1" outlineLevel="1" spans="1:13">
      <c r="A59" s="11">
        <v>1</v>
      </c>
      <c r="B59" s="11" t="s">
        <v>371</v>
      </c>
      <c r="C59" s="12" t="s">
        <v>372</v>
      </c>
      <c r="D59" s="12" t="s">
        <v>373</v>
      </c>
      <c r="E59" s="11" t="s">
        <v>52</v>
      </c>
      <c r="F59" s="11">
        <v>145</v>
      </c>
      <c r="G59" s="13"/>
      <c r="H59" s="13"/>
      <c r="I59" s="20">
        <v>0.09</v>
      </c>
      <c r="J59" s="13"/>
      <c r="K59" s="13">
        <f t="shared" ref="K59:K77" si="6">J59*1.09</f>
        <v>0</v>
      </c>
      <c r="L59" s="21">
        <f t="shared" ref="L59:L77" si="7">J59*F59</f>
        <v>0</v>
      </c>
      <c r="M59" s="21">
        <f t="shared" ref="M59:M77" si="8">F59*K59</f>
        <v>0</v>
      </c>
    </row>
    <row r="60" s="1" customFormat="1" ht="38" customHeight="1" outlineLevel="1" spans="1:13">
      <c r="A60" s="11">
        <v>2</v>
      </c>
      <c r="B60" s="11" t="s">
        <v>374</v>
      </c>
      <c r="C60" s="12" t="s">
        <v>375</v>
      </c>
      <c r="D60" s="12" t="s">
        <v>373</v>
      </c>
      <c r="E60" s="11" t="s">
        <v>52</v>
      </c>
      <c r="F60" s="11">
        <v>70</v>
      </c>
      <c r="G60" s="13"/>
      <c r="H60" s="13"/>
      <c r="I60" s="20">
        <v>0.09</v>
      </c>
      <c r="J60" s="13"/>
      <c r="K60" s="13">
        <f t="shared" si="6"/>
        <v>0</v>
      </c>
      <c r="L60" s="21">
        <f t="shared" si="7"/>
        <v>0</v>
      </c>
      <c r="M60" s="21">
        <f t="shared" si="8"/>
        <v>0</v>
      </c>
    </row>
    <row r="61" s="1" customFormat="1" ht="38" customHeight="1" outlineLevel="1" spans="1:13">
      <c r="A61" s="11">
        <v>3</v>
      </c>
      <c r="B61" s="11" t="s">
        <v>376</v>
      </c>
      <c r="C61" s="12" t="s">
        <v>377</v>
      </c>
      <c r="D61" s="12" t="s">
        <v>373</v>
      </c>
      <c r="E61" s="11" t="s">
        <v>52</v>
      </c>
      <c r="F61" s="11">
        <v>150</v>
      </c>
      <c r="G61" s="13"/>
      <c r="H61" s="13"/>
      <c r="I61" s="20">
        <v>0.09</v>
      </c>
      <c r="J61" s="13"/>
      <c r="K61" s="13">
        <f t="shared" si="6"/>
        <v>0</v>
      </c>
      <c r="L61" s="21">
        <f t="shared" si="7"/>
        <v>0</v>
      </c>
      <c r="M61" s="21">
        <f t="shared" si="8"/>
        <v>0</v>
      </c>
    </row>
    <row r="62" s="1" customFormat="1" ht="38" customHeight="1" outlineLevel="1" spans="1:13">
      <c r="A62" s="11">
        <v>4</v>
      </c>
      <c r="B62" s="11" t="s">
        <v>378</v>
      </c>
      <c r="C62" s="12" t="s">
        <v>379</v>
      </c>
      <c r="D62" s="12" t="s">
        <v>373</v>
      </c>
      <c r="E62" s="11" t="s">
        <v>52</v>
      </c>
      <c r="F62" s="11">
        <v>50</v>
      </c>
      <c r="G62" s="13"/>
      <c r="H62" s="13"/>
      <c r="I62" s="20">
        <v>0.09</v>
      </c>
      <c r="J62" s="13"/>
      <c r="K62" s="13">
        <f t="shared" si="6"/>
        <v>0</v>
      </c>
      <c r="L62" s="21">
        <f t="shared" si="7"/>
        <v>0</v>
      </c>
      <c r="M62" s="21">
        <f t="shared" si="8"/>
        <v>0</v>
      </c>
    </row>
    <row r="63" s="1" customFormat="1" ht="38" customHeight="1" outlineLevel="1" spans="1:13">
      <c r="A63" s="11">
        <v>6</v>
      </c>
      <c r="B63" s="11" t="s">
        <v>380</v>
      </c>
      <c r="C63" s="12" t="s">
        <v>381</v>
      </c>
      <c r="D63" s="12" t="s">
        <v>373</v>
      </c>
      <c r="E63" s="11" t="s">
        <v>52</v>
      </c>
      <c r="F63" s="11">
        <v>210</v>
      </c>
      <c r="G63" s="13"/>
      <c r="H63" s="13"/>
      <c r="I63" s="20">
        <v>0.09</v>
      </c>
      <c r="J63" s="13"/>
      <c r="K63" s="13">
        <f t="shared" si="6"/>
        <v>0</v>
      </c>
      <c r="L63" s="21">
        <f t="shared" si="7"/>
        <v>0</v>
      </c>
      <c r="M63" s="21">
        <f t="shared" si="8"/>
        <v>0</v>
      </c>
    </row>
    <row r="64" s="1" customFormat="1" ht="38" customHeight="1" outlineLevel="1" spans="1:13">
      <c r="A64" s="11">
        <v>7</v>
      </c>
      <c r="B64" s="11" t="s">
        <v>380</v>
      </c>
      <c r="C64" s="12" t="s">
        <v>382</v>
      </c>
      <c r="D64" s="12" t="s">
        <v>373</v>
      </c>
      <c r="E64" s="11" t="s">
        <v>52</v>
      </c>
      <c r="F64" s="11">
        <v>190</v>
      </c>
      <c r="G64" s="13"/>
      <c r="H64" s="13"/>
      <c r="I64" s="20">
        <v>0.09</v>
      </c>
      <c r="J64" s="13"/>
      <c r="K64" s="13">
        <f t="shared" si="6"/>
        <v>0</v>
      </c>
      <c r="L64" s="21">
        <f t="shared" si="7"/>
        <v>0</v>
      </c>
      <c r="M64" s="21">
        <f t="shared" si="8"/>
        <v>0</v>
      </c>
    </row>
    <row r="65" s="1" customFormat="1" ht="38" customHeight="1" outlineLevel="1" spans="1:13">
      <c r="A65" s="11">
        <v>8</v>
      </c>
      <c r="B65" s="11" t="s">
        <v>383</v>
      </c>
      <c r="C65" s="12" t="s">
        <v>384</v>
      </c>
      <c r="D65" s="12" t="s">
        <v>373</v>
      </c>
      <c r="E65" s="11" t="s">
        <v>52</v>
      </c>
      <c r="F65" s="11">
        <v>180</v>
      </c>
      <c r="G65" s="13"/>
      <c r="H65" s="13"/>
      <c r="I65" s="20">
        <v>0.09</v>
      </c>
      <c r="J65" s="13"/>
      <c r="K65" s="13">
        <f t="shared" si="6"/>
        <v>0</v>
      </c>
      <c r="L65" s="21">
        <f t="shared" si="7"/>
        <v>0</v>
      </c>
      <c r="M65" s="21">
        <f t="shared" si="8"/>
        <v>0</v>
      </c>
    </row>
    <row r="66" s="1" customFormat="1" ht="38" customHeight="1" outlineLevel="1" spans="1:13">
      <c r="A66" s="11">
        <v>9</v>
      </c>
      <c r="B66" s="11" t="s">
        <v>385</v>
      </c>
      <c r="C66" s="12" t="s">
        <v>386</v>
      </c>
      <c r="D66" s="12" t="s">
        <v>373</v>
      </c>
      <c r="E66" s="11" t="s">
        <v>225</v>
      </c>
      <c r="F66" s="11">
        <v>18</v>
      </c>
      <c r="G66" s="13"/>
      <c r="H66" s="13"/>
      <c r="I66" s="20">
        <v>0.09</v>
      </c>
      <c r="J66" s="13"/>
      <c r="K66" s="13">
        <f t="shared" si="6"/>
        <v>0</v>
      </c>
      <c r="L66" s="21">
        <f t="shared" si="7"/>
        <v>0</v>
      </c>
      <c r="M66" s="21">
        <f t="shared" si="8"/>
        <v>0</v>
      </c>
    </row>
    <row r="67" s="1" customFormat="1" ht="38" customHeight="1" outlineLevel="1" spans="1:13">
      <c r="A67" s="11">
        <v>10</v>
      </c>
      <c r="B67" s="73" t="s">
        <v>387</v>
      </c>
      <c r="C67" s="12" t="s">
        <v>388</v>
      </c>
      <c r="D67" s="12" t="s">
        <v>373</v>
      </c>
      <c r="E67" s="11" t="s">
        <v>225</v>
      </c>
      <c r="F67" s="11">
        <v>18</v>
      </c>
      <c r="G67" s="13"/>
      <c r="H67" s="13"/>
      <c r="I67" s="20">
        <v>0.09</v>
      </c>
      <c r="J67" s="13"/>
      <c r="K67" s="13">
        <f t="shared" si="6"/>
        <v>0</v>
      </c>
      <c r="L67" s="21">
        <f t="shared" si="7"/>
        <v>0</v>
      </c>
      <c r="M67" s="21">
        <f t="shared" si="8"/>
        <v>0</v>
      </c>
    </row>
    <row r="68" s="1" customFormat="1" ht="38" customHeight="1" outlineLevel="1" spans="1:13">
      <c r="A68" s="11">
        <v>11</v>
      </c>
      <c r="B68" s="11" t="s">
        <v>389</v>
      </c>
      <c r="C68" s="12" t="s">
        <v>390</v>
      </c>
      <c r="D68" s="12" t="s">
        <v>373</v>
      </c>
      <c r="E68" s="11" t="s">
        <v>225</v>
      </c>
      <c r="F68" s="11">
        <v>30</v>
      </c>
      <c r="G68" s="13"/>
      <c r="H68" s="13"/>
      <c r="I68" s="20">
        <v>0.09</v>
      </c>
      <c r="J68" s="13"/>
      <c r="K68" s="13">
        <f t="shared" si="6"/>
        <v>0</v>
      </c>
      <c r="L68" s="21">
        <f t="shared" si="7"/>
        <v>0</v>
      </c>
      <c r="M68" s="21">
        <f t="shared" si="8"/>
        <v>0</v>
      </c>
    </row>
    <row r="69" s="1" customFormat="1" ht="38" customHeight="1" outlineLevel="1" spans="1:13">
      <c r="A69" s="11">
        <v>12</v>
      </c>
      <c r="B69" s="11" t="s">
        <v>391</v>
      </c>
      <c r="C69" s="12" t="s">
        <v>392</v>
      </c>
      <c r="D69" s="12" t="s">
        <v>373</v>
      </c>
      <c r="E69" s="11" t="s">
        <v>225</v>
      </c>
      <c r="F69" s="11">
        <v>30</v>
      </c>
      <c r="G69" s="13"/>
      <c r="H69" s="13"/>
      <c r="I69" s="20">
        <v>0.09</v>
      </c>
      <c r="J69" s="13"/>
      <c r="K69" s="13">
        <f t="shared" si="6"/>
        <v>0</v>
      </c>
      <c r="L69" s="21">
        <f t="shared" si="7"/>
        <v>0</v>
      </c>
      <c r="M69" s="21">
        <f t="shared" si="8"/>
        <v>0</v>
      </c>
    </row>
    <row r="70" s="1" customFormat="1" ht="38" customHeight="1" outlineLevel="1" spans="1:13">
      <c r="A70" s="11">
        <v>14</v>
      </c>
      <c r="B70" s="11" t="s">
        <v>393</v>
      </c>
      <c r="C70" s="12" t="s">
        <v>394</v>
      </c>
      <c r="D70" s="12" t="s">
        <v>395</v>
      </c>
      <c r="E70" s="11" t="s">
        <v>396</v>
      </c>
      <c r="F70" s="11">
        <v>22</v>
      </c>
      <c r="G70" s="13"/>
      <c r="H70" s="13"/>
      <c r="I70" s="20">
        <v>0.09</v>
      </c>
      <c r="J70" s="13"/>
      <c r="K70" s="13">
        <f t="shared" si="6"/>
        <v>0</v>
      </c>
      <c r="L70" s="21">
        <f t="shared" si="7"/>
        <v>0</v>
      </c>
      <c r="M70" s="21">
        <f t="shared" si="8"/>
        <v>0</v>
      </c>
    </row>
    <row r="71" s="1" customFormat="1" ht="38" customHeight="1" outlineLevel="1" spans="1:13">
      <c r="A71" s="11">
        <v>15</v>
      </c>
      <c r="B71" s="11" t="s">
        <v>397</v>
      </c>
      <c r="C71" s="12" t="s">
        <v>398</v>
      </c>
      <c r="D71" s="12" t="s">
        <v>399</v>
      </c>
      <c r="E71" s="11" t="s">
        <v>396</v>
      </c>
      <c r="F71" s="11">
        <v>9</v>
      </c>
      <c r="G71" s="13"/>
      <c r="H71" s="13"/>
      <c r="I71" s="20">
        <v>0.09</v>
      </c>
      <c r="J71" s="13"/>
      <c r="K71" s="13">
        <f t="shared" si="6"/>
        <v>0</v>
      </c>
      <c r="L71" s="21">
        <f t="shared" si="7"/>
        <v>0</v>
      </c>
      <c r="M71" s="21">
        <f t="shared" si="8"/>
        <v>0</v>
      </c>
    </row>
    <row r="72" s="1" customFormat="1" ht="38" customHeight="1" outlineLevel="1" spans="1:13">
      <c r="A72" s="11">
        <v>16</v>
      </c>
      <c r="B72" s="11" t="s">
        <v>400</v>
      </c>
      <c r="C72" s="12" t="s">
        <v>401</v>
      </c>
      <c r="D72" s="12" t="s">
        <v>402</v>
      </c>
      <c r="E72" s="11" t="s">
        <v>396</v>
      </c>
      <c r="F72" s="11">
        <v>4</v>
      </c>
      <c r="G72" s="13"/>
      <c r="H72" s="13"/>
      <c r="I72" s="20">
        <v>0.09</v>
      </c>
      <c r="J72" s="13"/>
      <c r="K72" s="13">
        <f t="shared" si="6"/>
        <v>0</v>
      </c>
      <c r="L72" s="21">
        <f t="shared" si="7"/>
        <v>0</v>
      </c>
      <c r="M72" s="21">
        <f t="shared" si="8"/>
        <v>0</v>
      </c>
    </row>
    <row r="73" s="1" customFormat="1" ht="38" customHeight="1" outlineLevel="1" spans="1:13">
      <c r="A73" s="11">
        <v>17</v>
      </c>
      <c r="B73" s="11" t="s">
        <v>403</v>
      </c>
      <c r="C73" s="12" t="s">
        <v>404</v>
      </c>
      <c r="D73" s="12" t="s">
        <v>405</v>
      </c>
      <c r="E73" s="11" t="s">
        <v>396</v>
      </c>
      <c r="F73" s="11">
        <v>11</v>
      </c>
      <c r="G73" s="13"/>
      <c r="H73" s="13"/>
      <c r="I73" s="20">
        <v>0.09</v>
      </c>
      <c r="J73" s="13"/>
      <c r="K73" s="13">
        <f t="shared" si="6"/>
        <v>0</v>
      </c>
      <c r="L73" s="21">
        <f t="shared" si="7"/>
        <v>0</v>
      </c>
      <c r="M73" s="21">
        <f t="shared" si="8"/>
        <v>0</v>
      </c>
    </row>
    <row r="74" s="1" customFormat="1" ht="25" customHeight="1" outlineLevel="1" spans="1:13">
      <c r="A74" s="11">
        <v>18</v>
      </c>
      <c r="B74" s="11" t="s">
        <v>406</v>
      </c>
      <c r="C74" s="12" t="s">
        <v>407</v>
      </c>
      <c r="D74" s="12" t="s">
        <v>408</v>
      </c>
      <c r="E74" s="11" t="s">
        <v>225</v>
      </c>
      <c r="F74" s="11">
        <v>13</v>
      </c>
      <c r="G74" s="13"/>
      <c r="H74" s="13"/>
      <c r="I74" s="20">
        <v>0.09</v>
      </c>
      <c r="J74" s="13"/>
      <c r="K74" s="13">
        <f t="shared" si="6"/>
        <v>0</v>
      </c>
      <c r="L74" s="21">
        <f t="shared" si="7"/>
        <v>0</v>
      </c>
      <c r="M74" s="21">
        <f t="shared" si="8"/>
        <v>0</v>
      </c>
    </row>
    <row r="75" s="1" customFormat="1" ht="25" customHeight="1" outlineLevel="1" spans="1:13">
      <c r="A75" s="11">
        <v>19</v>
      </c>
      <c r="B75" s="11" t="s">
        <v>409</v>
      </c>
      <c r="C75" s="12" t="s">
        <v>410</v>
      </c>
      <c r="D75" s="12" t="s">
        <v>411</v>
      </c>
      <c r="E75" s="11" t="s">
        <v>71</v>
      </c>
      <c r="F75" s="11">
        <v>10</v>
      </c>
      <c r="G75" s="13"/>
      <c r="H75" s="13"/>
      <c r="I75" s="20">
        <v>0.09</v>
      </c>
      <c r="J75" s="13"/>
      <c r="K75" s="13">
        <f t="shared" si="6"/>
        <v>0</v>
      </c>
      <c r="L75" s="21">
        <f t="shared" si="7"/>
        <v>0</v>
      </c>
      <c r="M75" s="21">
        <f t="shared" si="8"/>
        <v>0</v>
      </c>
    </row>
    <row r="76" s="1" customFormat="1" ht="25" customHeight="1" outlineLevel="1" spans="1:13">
      <c r="A76" s="11">
        <v>20</v>
      </c>
      <c r="B76" s="11" t="s">
        <v>412</v>
      </c>
      <c r="C76" s="12" t="s">
        <v>413</v>
      </c>
      <c r="D76" s="12" t="s">
        <v>414</v>
      </c>
      <c r="E76" s="11" t="s">
        <v>225</v>
      </c>
      <c r="F76" s="11">
        <v>27</v>
      </c>
      <c r="G76" s="13"/>
      <c r="H76" s="13"/>
      <c r="I76" s="20">
        <v>0.09</v>
      </c>
      <c r="J76" s="13"/>
      <c r="K76" s="13">
        <f t="shared" si="6"/>
        <v>0</v>
      </c>
      <c r="L76" s="21">
        <f t="shared" si="7"/>
        <v>0</v>
      </c>
      <c r="M76" s="21">
        <f t="shared" si="8"/>
        <v>0</v>
      </c>
    </row>
    <row r="77" s="1" customFormat="1" ht="25" customHeight="1" outlineLevel="1" spans="1:13">
      <c r="A77" s="11">
        <v>21</v>
      </c>
      <c r="B77" s="11" t="s">
        <v>415</v>
      </c>
      <c r="C77" s="12" t="s">
        <v>413</v>
      </c>
      <c r="D77" s="12" t="s">
        <v>416</v>
      </c>
      <c r="E77" s="11" t="s">
        <v>225</v>
      </c>
      <c r="F77" s="11">
        <v>38</v>
      </c>
      <c r="G77" s="13"/>
      <c r="H77" s="13"/>
      <c r="I77" s="20">
        <v>0.09</v>
      </c>
      <c r="J77" s="13"/>
      <c r="K77" s="13">
        <f t="shared" si="6"/>
        <v>0</v>
      </c>
      <c r="L77" s="21">
        <f t="shared" si="7"/>
        <v>0</v>
      </c>
      <c r="M77" s="21">
        <f t="shared" si="8"/>
        <v>0</v>
      </c>
    </row>
    <row r="78" s="2" customFormat="1" ht="32" customHeight="1" spans="1:14">
      <c r="A78" s="14">
        <v>2.3</v>
      </c>
      <c r="B78" s="14"/>
      <c r="C78" s="15" t="s">
        <v>15</v>
      </c>
      <c r="D78" s="15"/>
      <c r="E78" s="15"/>
      <c r="F78" s="14"/>
      <c r="G78" s="16"/>
      <c r="H78" s="16"/>
      <c r="I78" s="16"/>
      <c r="J78" s="16"/>
      <c r="K78" s="16"/>
      <c r="L78" s="16">
        <f>SUM(L79:L105)</f>
        <v>0</v>
      </c>
      <c r="M78" s="16">
        <f>SUM(M79:M105)</f>
        <v>0</v>
      </c>
      <c r="N78" s="19"/>
    </row>
    <row r="79" s="1" customFormat="1" ht="25" customHeight="1" outlineLevel="1" spans="1:13">
      <c r="A79" s="11">
        <v>1</v>
      </c>
      <c r="B79" s="11" t="s">
        <v>417</v>
      </c>
      <c r="C79" s="22" t="s">
        <v>418</v>
      </c>
      <c r="D79" s="23"/>
      <c r="E79" s="24" t="s">
        <v>367</v>
      </c>
      <c r="F79" s="24">
        <v>41</v>
      </c>
      <c r="G79" s="13"/>
      <c r="H79" s="13"/>
      <c r="I79" s="20">
        <v>0.09</v>
      </c>
      <c r="J79" s="13"/>
      <c r="K79" s="13">
        <f t="shared" ref="K79:K105" si="9">J79*1.09</f>
        <v>0</v>
      </c>
      <c r="L79" s="21">
        <f t="shared" ref="L79:L105" si="10">J79*F79</f>
        <v>0</v>
      </c>
      <c r="M79" s="21">
        <f t="shared" ref="M79:M105" si="11">F79*K79</f>
        <v>0</v>
      </c>
    </row>
    <row r="80" s="1" customFormat="1" ht="25" customHeight="1" outlineLevel="1" spans="1:13">
      <c r="A80" s="11">
        <v>2</v>
      </c>
      <c r="B80" s="11" t="s">
        <v>419</v>
      </c>
      <c r="C80" s="22" t="s">
        <v>420</v>
      </c>
      <c r="D80" s="23"/>
      <c r="E80" s="24" t="s">
        <v>367</v>
      </c>
      <c r="F80" s="24">
        <v>12</v>
      </c>
      <c r="G80" s="13"/>
      <c r="H80" s="13"/>
      <c r="I80" s="20">
        <v>0.09</v>
      </c>
      <c r="J80" s="13"/>
      <c r="K80" s="13">
        <f t="shared" si="9"/>
        <v>0</v>
      </c>
      <c r="L80" s="21">
        <f t="shared" si="10"/>
        <v>0</v>
      </c>
      <c r="M80" s="21">
        <f t="shared" si="11"/>
        <v>0</v>
      </c>
    </row>
    <row r="81" s="1" customFormat="1" ht="25" customHeight="1" outlineLevel="1" spans="1:13">
      <c r="A81" s="11">
        <v>3</v>
      </c>
      <c r="B81" s="11" t="s">
        <v>421</v>
      </c>
      <c r="C81" s="22" t="s">
        <v>422</v>
      </c>
      <c r="D81" s="23" t="s">
        <v>423</v>
      </c>
      <c r="E81" s="24" t="s">
        <v>367</v>
      </c>
      <c r="F81" s="24">
        <v>9</v>
      </c>
      <c r="G81" s="13"/>
      <c r="H81" s="24"/>
      <c r="I81" s="20">
        <v>0.09</v>
      </c>
      <c r="J81" s="13"/>
      <c r="K81" s="13">
        <f t="shared" si="9"/>
        <v>0</v>
      </c>
      <c r="L81" s="21">
        <f t="shared" si="10"/>
        <v>0</v>
      </c>
      <c r="M81" s="21">
        <f t="shared" si="11"/>
        <v>0</v>
      </c>
    </row>
    <row r="82" s="1" customFormat="1" ht="25" customHeight="1" outlineLevel="1" spans="1:13">
      <c r="A82" s="11">
        <v>4</v>
      </c>
      <c r="B82" s="11" t="s">
        <v>424</v>
      </c>
      <c r="C82" s="22" t="s">
        <v>422</v>
      </c>
      <c r="D82" s="23" t="s">
        <v>425</v>
      </c>
      <c r="E82" s="24" t="s">
        <v>367</v>
      </c>
      <c r="F82" s="24">
        <v>4</v>
      </c>
      <c r="G82" s="13"/>
      <c r="H82" s="24"/>
      <c r="I82" s="20">
        <v>0.09</v>
      </c>
      <c r="J82" s="13"/>
      <c r="K82" s="13">
        <f t="shared" si="9"/>
        <v>0</v>
      </c>
      <c r="L82" s="21">
        <f t="shared" si="10"/>
        <v>0</v>
      </c>
      <c r="M82" s="21">
        <f t="shared" si="11"/>
        <v>0</v>
      </c>
    </row>
    <row r="83" s="1" customFormat="1" ht="25" customHeight="1" outlineLevel="1" spans="1:13">
      <c r="A83" s="11">
        <v>5</v>
      </c>
      <c r="B83" s="11" t="s">
        <v>426</v>
      </c>
      <c r="C83" s="22" t="s">
        <v>427</v>
      </c>
      <c r="D83" s="23" t="s">
        <v>428</v>
      </c>
      <c r="E83" s="24" t="s">
        <v>429</v>
      </c>
      <c r="F83" s="24">
        <v>209</v>
      </c>
      <c r="G83" s="13"/>
      <c r="H83" s="24"/>
      <c r="I83" s="20">
        <v>0.09</v>
      </c>
      <c r="J83" s="13"/>
      <c r="K83" s="13">
        <f t="shared" si="9"/>
        <v>0</v>
      </c>
      <c r="L83" s="21">
        <f t="shared" si="10"/>
        <v>0</v>
      </c>
      <c r="M83" s="21">
        <f t="shared" si="11"/>
        <v>0</v>
      </c>
    </row>
    <row r="84" s="1" customFormat="1" ht="25" customHeight="1" outlineLevel="1" spans="1:13">
      <c r="A84" s="11">
        <v>6</v>
      </c>
      <c r="B84" s="11" t="s">
        <v>430</v>
      </c>
      <c r="C84" s="22" t="s">
        <v>427</v>
      </c>
      <c r="D84" s="23" t="s">
        <v>431</v>
      </c>
      <c r="E84" s="24" t="s">
        <v>429</v>
      </c>
      <c r="F84" s="24">
        <v>21.1</v>
      </c>
      <c r="G84" s="13"/>
      <c r="H84" s="24"/>
      <c r="I84" s="20">
        <v>0.09</v>
      </c>
      <c r="J84" s="13"/>
      <c r="K84" s="13">
        <f t="shared" si="9"/>
        <v>0</v>
      </c>
      <c r="L84" s="21">
        <f t="shared" si="10"/>
        <v>0</v>
      </c>
      <c r="M84" s="21">
        <f t="shared" si="11"/>
        <v>0</v>
      </c>
    </row>
    <row r="85" s="1" customFormat="1" ht="25" customHeight="1" outlineLevel="1" spans="1:13">
      <c r="A85" s="11">
        <v>7</v>
      </c>
      <c r="B85" s="11" t="s">
        <v>432</v>
      </c>
      <c r="C85" s="22" t="s">
        <v>427</v>
      </c>
      <c r="D85" s="23" t="s">
        <v>433</v>
      </c>
      <c r="E85" s="24" t="s">
        <v>429</v>
      </c>
      <c r="F85" s="24">
        <v>228.8</v>
      </c>
      <c r="G85" s="13"/>
      <c r="H85" s="24"/>
      <c r="I85" s="20">
        <v>0.09</v>
      </c>
      <c r="J85" s="13"/>
      <c r="K85" s="13">
        <f t="shared" si="9"/>
        <v>0</v>
      </c>
      <c r="L85" s="21">
        <f t="shared" si="10"/>
        <v>0</v>
      </c>
      <c r="M85" s="21">
        <f t="shared" si="11"/>
        <v>0</v>
      </c>
    </row>
    <row r="86" s="1" customFormat="1" ht="25" customHeight="1" outlineLevel="1" spans="1:13">
      <c r="A86" s="11">
        <v>8</v>
      </c>
      <c r="B86" s="11" t="s">
        <v>434</v>
      </c>
      <c r="C86" s="22" t="s">
        <v>435</v>
      </c>
      <c r="D86" s="23" t="s">
        <v>433</v>
      </c>
      <c r="E86" s="24" t="s">
        <v>225</v>
      </c>
      <c r="F86" s="24">
        <v>86</v>
      </c>
      <c r="G86" s="13"/>
      <c r="H86" s="24"/>
      <c r="I86" s="20">
        <v>0.09</v>
      </c>
      <c r="J86" s="13"/>
      <c r="K86" s="13">
        <f t="shared" si="9"/>
        <v>0</v>
      </c>
      <c r="L86" s="21">
        <f t="shared" si="10"/>
        <v>0</v>
      </c>
      <c r="M86" s="21">
        <f t="shared" si="11"/>
        <v>0</v>
      </c>
    </row>
    <row r="87" s="1" customFormat="1" ht="25" customHeight="1" outlineLevel="1" spans="1:13">
      <c r="A87" s="11">
        <v>9</v>
      </c>
      <c r="B87" s="11" t="s">
        <v>419</v>
      </c>
      <c r="C87" s="22" t="s">
        <v>436</v>
      </c>
      <c r="D87" s="23" t="s">
        <v>433</v>
      </c>
      <c r="E87" s="24" t="s">
        <v>225</v>
      </c>
      <c r="F87" s="24">
        <v>33</v>
      </c>
      <c r="G87" s="13"/>
      <c r="H87" s="24"/>
      <c r="I87" s="20">
        <v>0.09</v>
      </c>
      <c r="J87" s="13"/>
      <c r="K87" s="13">
        <f t="shared" si="9"/>
        <v>0</v>
      </c>
      <c r="L87" s="21">
        <f t="shared" si="10"/>
        <v>0</v>
      </c>
      <c r="M87" s="21">
        <f t="shared" si="11"/>
        <v>0</v>
      </c>
    </row>
    <row r="88" s="1" customFormat="1" ht="25" customHeight="1" outlineLevel="1" spans="1:13">
      <c r="A88" s="11">
        <v>10</v>
      </c>
      <c r="B88" s="11" t="s">
        <v>421</v>
      </c>
      <c r="C88" s="22" t="s">
        <v>437</v>
      </c>
      <c r="D88" s="23" t="s">
        <v>433</v>
      </c>
      <c r="E88" s="24" t="s">
        <v>225</v>
      </c>
      <c r="F88" s="24">
        <v>132</v>
      </c>
      <c r="G88" s="13"/>
      <c r="H88" s="24"/>
      <c r="I88" s="20">
        <v>0.09</v>
      </c>
      <c r="J88" s="13"/>
      <c r="K88" s="13">
        <f t="shared" si="9"/>
        <v>0</v>
      </c>
      <c r="L88" s="21">
        <f t="shared" si="10"/>
        <v>0</v>
      </c>
      <c r="M88" s="21">
        <f t="shared" si="11"/>
        <v>0</v>
      </c>
    </row>
    <row r="89" s="1" customFormat="1" ht="25" customHeight="1" outlineLevel="1" spans="1:13">
      <c r="A89" s="11">
        <v>11</v>
      </c>
      <c r="B89" s="11" t="s">
        <v>424</v>
      </c>
      <c r="C89" s="22" t="s">
        <v>438</v>
      </c>
      <c r="D89" s="23" t="s">
        <v>433</v>
      </c>
      <c r="E89" s="24" t="s">
        <v>225</v>
      </c>
      <c r="F89" s="24">
        <v>33</v>
      </c>
      <c r="G89" s="13"/>
      <c r="H89" s="24"/>
      <c r="I89" s="20">
        <v>0.09</v>
      </c>
      <c r="J89" s="13"/>
      <c r="K89" s="13">
        <f t="shared" si="9"/>
        <v>0</v>
      </c>
      <c r="L89" s="21">
        <f t="shared" si="10"/>
        <v>0</v>
      </c>
      <c r="M89" s="21">
        <f t="shared" si="11"/>
        <v>0</v>
      </c>
    </row>
    <row r="90" s="1" customFormat="1" ht="25" customHeight="1" outlineLevel="1" spans="1:13">
      <c r="A90" s="11">
        <v>12</v>
      </c>
      <c r="B90" s="11" t="s">
        <v>426</v>
      </c>
      <c r="C90" s="22" t="s">
        <v>439</v>
      </c>
      <c r="D90" s="23" t="s">
        <v>433</v>
      </c>
      <c r="E90" s="24" t="s">
        <v>225</v>
      </c>
      <c r="F90" s="24">
        <v>24</v>
      </c>
      <c r="G90" s="13"/>
      <c r="H90" s="24"/>
      <c r="I90" s="20">
        <v>0.09</v>
      </c>
      <c r="J90" s="13"/>
      <c r="K90" s="13">
        <f t="shared" si="9"/>
        <v>0</v>
      </c>
      <c r="L90" s="21">
        <f t="shared" si="10"/>
        <v>0</v>
      </c>
      <c r="M90" s="21">
        <f t="shared" si="11"/>
        <v>0</v>
      </c>
    </row>
    <row r="91" s="1" customFormat="1" ht="25" customHeight="1" outlineLevel="1" spans="1:13">
      <c r="A91" s="11">
        <v>13</v>
      </c>
      <c r="B91" s="11" t="s">
        <v>432</v>
      </c>
      <c r="C91" s="22" t="s">
        <v>440</v>
      </c>
      <c r="D91" s="23" t="s">
        <v>441</v>
      </c>
      <c r="E91" s="24" t="s">
        <v>225</v>
      </c>
      <c r="F91" s="24">
        <v>12</v>
      </c>
      <c r="G91" s="13"/>
      <c r="H91" s="24"/>
      <c r="I91" s="20">
        <v>0.09</v>
      </c>
      <c r="J91" s="13"/>
      <c r="K91" s="13">
        <f t="shared" si="9"/>
        <v>0</v>
      </c>
      <c r="L91" s="21">
        <f t="shared" si="10"/>
        <v>0</v>
      </c>
      <c r="M91" s="21">
        <f t="shared" si="11"/>
        <v>0</v>
      </c>
    </row>
    <row r="92" s="1" customFormat="1" ht="25" customHeight="1" outlineLevel="1" spans="1:13">
      <c r="A92" s="11">
        <v>14</v>
      </c>
      <c r="B92" s="11" t="s">
        <v>434</v>
      </c>
      <c r="C92" s="22" t="s">
        <v>440</v>
      </c>
      <c r="D92" s="23" t="s">
        <v>442</v>
      </c>
      <c r="E92" s="24" t="s">
        <v>225</v>
      </c>
      <c r="F92" s="24">
        <v>12</v>
      </c>
      <c r="G92" s="13"/>
      <c r="H92" s="24"/>
      <c r="I92" s="20">
        <v>0.09</v>
      </c>
      <c r="J92" s="13"/>
      <c r="K92" s="13">
        <f t="shared" si="9"/>
        <v>0</v>
      </c>
      <c r="L92" s="21">
        <f t="shared" si="10"/>
        <v>0</v>
      </c>
      <c r="M92" s="21">
        <f t="shared" si="11"/>
        <v>0</v>
      </c>
    </row>
    <row r="93" s="1" customFormat="1" ht="25" customHeight="1" outlineLevel="1" spans="1:13">
      <c r="A93" s="11">
        <v>15</v>
      </c>
      <c r="B93" s="11" t="s">
        <v>417</v>
      </c>
      <c r="C93" s="22" t="s">
        <v>443</v>
      </c>
      <c r="D93" s="23" t="s">
        <v>441</v>
      </c>
      <c r="E93" s="24" t="s">
        <v>225</v>
      </c>
      <c r="F93" s="24">
        <v>12</v>
      </c>
      <c r="G93" s="13"/>
      <c r="H93" s="24"/>
      <c r="I93" s="20">
        <v>0.09</v>
      </c>
      <c r="J93" s="13"/>
      <c r="K93" s="13">
        <f t="shared" si="9"/>
        <v>0</v>
      </c>
      <c r="L93" s="21">
        <f t="shared" si="10"/>
        <v>0</v>
      </c>
      <c r="M93" s="21">
        <f t="shared" si="11"/>
        <v>0</v>
      </c>
    </row>
    <row r="94" s="1" customFormat="1" ht="25" customHeight="1" outlineLevel="1" spans="1:13">
      <c r="A94" s="11">
        <v>16</v>
      </c>
      <c r="B94" s="11" t="s">
        <v>419</v>
      </c>
      <c r="C94" s="22" t="s">
        <v>443</v>
      </c>
      <c r="D94" s="23" t="s">
        <v>442</v>
      </c>
      <c r="E94" s="24" t="s">
        <v>225</v>
      </c>
      <c r="F94" s="24">
        <v>12</v>
      </c>
      <c r="G94" s="13"/>
      <c r="H94" s="24"/>
      <c r="I94" s="20">
        <v>0.09</v>
      </c>
      <c r="J94" s="13"/>
      <c r="K94" s="13">
        <f t="shared" si="9"/>
        <v>0</v>
      </c>
      <c r="L94" s="21">
        <f t="shared" si="10"/>
        <v>0</v>
      </c>
      <c r="M94" s="21">
        <f t="shared" si="11"/>
        <v>0</v>
      </c>
    </row>
    <row r="95" s="1" customFormat="1" ht="25" customHeight="1" outlineLevel="1" spans="1:13">
      <c r="A95" s="11">
        <v>17</v>
      </c>
      <c r="B95" s="11" t="s">
        <v>421</v>
      </c>
      <c r="C95" s="22" t="s">
        <v>444</v>
      </c>
      <c r="D95" s="23" t="s">
        <v>445</v>
      </c>
      <c r="E95" s="24" t="s">
        <v>225</v>
      </c>
      <c r="F95" s="24">
        <v>6</v>
      </c>
      <c r="G95" s="13"/>
      <c r="H95" s="24"/>
      <c r="I95" s="20">
        <v>0.09</v>
      </c>
      <c r="J95" s="13"/>
      <c r="K95" s="13">
        <f t="shared" si="9"/>
        <v>0</v>
      </c>
      <c r="L95" s="21">
        <f t="shared" si="10"/>
        <v>0</v>
      </c>
      <c r="M95" s="21">
        <f t="shared" si="11"/>
        <v>0</v>
      </c>
    </row>
    <row r="96" s="1" customFormat="1" ht="25" customHeight="1" outlineLevel="1" spans="1:13">
      <c r="A96" s="11">
        <v>18</v>
      </c>
      <c r="B96" s="11" t="s">
        <v>432</v>
      </c>
      <c r="C96" s="22" t="s">
        <v>446</v>
      </c>
      <c r="D96" s="23" t="s">
        <v>447</v>
      </c>
      <c r="E96" s="24" t="s">
        <v>225</v>
      </c>
      <c r="F96" s="24">
        <v>6</v>
      </c>
      <c r="G96" s="13"/>
      <c r="H96" s="24"/>
      <c r="I96" s="20">
        <v>0.09</v>
      </c>
      <c r="J96" s="13"/>
      <c r="K96" s="13">
        <f t="shared" si="9"/>
        <v>0</v>
      </c>
      <c r="L96" s="21">
        <f t="shared" si="10"/>
        <v>0</v>
      </c>
      <c r="M96" s="21">
        <f t="shared" si="11"/>
        <v>0</v>
      </c>
    </row>
    <row r="97" s="1" customFormat="1" ht="25" customHeight="1" outlineLevel="1" spans="1:13">
      <c r="A97" s="11">
        <v>19</v>
      </c>
      <c r="B97" s="11" t="s">
        <v>434</v>
      </c>
      <c r="C97" s="22" t="s">
        <v>446</v>
      </c>
      <c r="D97" s="23" t="s">
        <v>441</v>
      </c>
      <c r="E97" s="24" t="s">
        <v>225</v>
      </c>
      <c r="F97" s="24">
        <v>6</v>
      </c>
      <c r="G97" s="13"/>
      <c r="H97" s="24"/>
      <c r="I97" s="20">
        <v>0.09</v>
      </c>
      <c r="J97" s="13"/>
      <c r="K97" s="13">
        <f t="shared" si="9"/>
        <v>0</v>
      </c>
      <c r="L97" s="21">
        <f t="shared" si="10"/>
        <v>0</v>
      </c>
      <c r="M97" s="21">
        <f t="shared" si="11"/>
        <v>0</v>
      </c>
    </row>
    <row r="98" s="1" customFormat="1" ht="25" customHeight="1" outlineLevel="1" spans="1:13">
      <c r="A98" s="11">
        <v>20</v>
      </c>
      <c r="B98" s="11" t="s">
        <v>448</v>
      </c>
      <c r="C98" s="22" t="s">
        <v>449</v>
      </c>
      <c r="D98" s="23" t="s">
        <v>450</v>
      </c>
      <c r="E98" s="24" t="s">
        <v>225</v>
      </c>
      <c r="F98" s="24">
        <v>40</v>
      </c>
      <c r="G98" s="13"/>
      <c r="H98" s="24"/>
      <c r="I98" s="20">
        <v>0.09</v>
      </c>
      <c r="J98" s="13"/>
      <c r="K98" s="13">
        <f t="shared" si="9"/>
        <v>0</v>
      </c>
      <c r="L98" s="21">
        <f t="shared" si="10"/>
        <v>0</v>
      </c>
      <c r="M98" s="21">
        <f t="shared" si="11"/>
        <v>0</v>
      </c>
    </row>
    <row r="99" s="1" customFormat="1" ht="25" customHeight="1" outlineLevel="1" spans="1:13">
      <c r="A99" s="11">
        <v>21</v>
      </c>
      <c r="B99" s="11" t="s">
        <v>451</v>
      </c>
      <c r="C99" s="22" t="s">
        <v>452</v>
      </c>
      <c r="D99" s="23"/>
      <c r="E99" s="24" t="s">
        <v>225</v>
      </c>
      <c r="F99" s="24">
        <v>66</v>
      </c>
      <c r="G99" s="13"/>
      <c r="H99" s="24"/>
      <c r="I99" s="20">
        <v>0.09</v>
      </c>
      <c r="J99" s="13"/>
      <c r="K99" s="13">
        <f t="shared" si="9"/>
        <v>0</v>
      </c>
      <c r="L99" s="21">
        <f t="shared" si="10"/>
        <v>0</v>
      </c>
      <c r="M99" s="21">
        <f t="shared" si="11"/>
        <v>0</v>
      </c>
    </row>
    <row r="100" s="1" customFormat="1" ht="25" customHeight="1" outlineLevel="1" spans="1:13">
      <c r="A100" s="11">
        <v>22</v>
      </c>
      <c r="B100" s="11" t="s">
        <v>453</v>
      </c>
      <c r="C100" s="22" t="s">
        <v>454</v>
      </c>
      <c r="D100" s="23"/>
      <c r="E100" s="24" t="s">
        <v>225</v>
      </c>
      <c r="F100" s="24">
        <v>66</v>
      </c>
      <c r="G100" s="13"/>
      <c r="H100" s="24"/>
      <c r="I100" s="20">
        <v>0.09</v>
      </c>
      <c r="J100" s="13"/>
      <c r="K100" s="13">
        <f t="shared" si="9"/>
        <v>0</v>
      </c>
      <c r="L100" s="21">
        <f t="shared" si="10"/>
        <v>0</v>
      </c>
      <c r="M100" s="21">
        <f t="shared" si="11"/>
        <v>0</v>
      </c>
    </row>
    <row r="101" s="1" customFormat="1" ht="25" customHeight="1" outlineLevel="1" spans="1:13">
      <c r="A101" s="11">
        <v>23</v>
      </c>
      <c r="B101" s="11" t="s">
        <v>455</v>
      </c>
      <c r="C101" s="22" t="s">
        <v>456</v>
      </c>
      <c r="D101" s="23" t="s">
        <v>457</v>
      </c>
      <c r="E101" s="24" t="s">
        <v>39</v>
      </c>
      <c r="F101" s="24">
        <v>310</v>
      </c>
      <c r="G101" s="13"/>
      <c r="H101" s="24"/>
      <c r="I101" s="20">
        <v>0.09</v>
      </c>
      <c r="J101" s="13"/>
      <c r="K101" s="13">
        <f t="shared" si="9"/>
        <v>0</v>
      </c>
      <c r="L101" s="21">
        <f t="shared" si="10"/>
        <v>0</v>
      </c>
      <c r="M101" s="21">
        <f t="shared" si="11"/>
        <v>0</v>
      </c>
    </row>
    <row r="102" s="1" customFormat="1" ht="25" customHeight="1" outlineLevel="1" spans="1:13">
      <c r="A102" s="11">
        <v>24</v>
      </c>
      <c r="B102" s="11" t="s">
        <v>455</v>
      </c>
      <c r="C102" s="22" t="s">
        <v>458</v>
      </c>
      <c r="D102" s="23"/>
      <c r="E102" s="24" t="s">
        <v>62</v>
      </c>
      <c r="F102" s="24">
        <v>8</v>
      </c>
      <c r="G102" s="13"/>
      <c r="H102" s="24"/>
      <c r="I102" s="20">
        <v>0.09</v>
      </c>
      <c r="J102" s="13"/>
      <c r="K102" s="13">
        <f t="shared" si="9"/>
        <v>0</v>
      </c>
      <c r="L102" s="21">
        <f t="shared" si="10"/>
        <v>0</v>
      </c>
      <c r="M102" s="21">
        <f t="shared" si="11"/>
        <v>0</v>
      </c>
    </row>
    <row r="103" s="1" customFormat="1" ht="25" customHeight="1" outlineLevel="1" spans="1:13">
      <c r="A103" s="11">
        <v>25</v>
      </c>
      <c r="B103" s="11" t="s">
        <v>455</v>
      </c>
      <c r="C103" s="22" t="s">
        <v>459</v>
      </c>
      <c r="D103" s="23" t="s">
        <v>460</v>
      </c>
      <c r="E103" s="24" t="s">
        <v>367</v>
      </c>
      <c r="F103" s="24">
        <v>1</v>
      </c>
      <c r="G103" s="13"/>
      <c r="H103" s="24"/>
      <c r="I103" s="20">
        <v>0.09</v>
      </c>
      <c r="J103" s="13"/>
      <c r="K103" s="13">
        <f t="shared" si="9"/>
        <v>0</v>
      </c>
      <c r="L103" s="21">
        <f t="shared" si="10"/>
        <v>0</v>
      </c>
      <c r="M103" s="21">
        <f t="shared" si="11"/>
        <v>0</v>
      </c>
    </row>
    <row r="104" s="1" customFormat="1" ht="25" customHeight="1" outlineLevel="1" spans="1:13">
      <c r="A104" s="11">
        <v>26</v>
      </c>
      <c r="B104" s="11" t="s">
        <v>455</v>
      </c>
      <c r="C104" s="22" t="s">
        <v>459</v>
      </c>
      <c r="D104" s="23" t="s">
        <v>461</v>
      </c>
      <c r="E104" s="24" t="s">
        <v>367</v>
      </c>
      <c r="F104" s="24">
        <v>1</v>
      </c>
      <c r="G104" s="13"/>
      <c r="H104" s="24"/>
      <c r="I104" s="20">
        <v>0.09</v>
      </c>
      <c r="J104" s="13"/>
      <c r="K104" s="13">
        <f t="shared" si="9"/>
        <v>0</v>
      </c>
      <c r="L104" s="21">
        <f t="shared" si="10"/>
        <v>0</v>
      </c>
      <c r="M104" s="21">
        <f t="shared" si="11"/>
        <v>0</v>
      </c>
    </row>
    <row r="105" s="1" customFormat="1" ht="25" customHeight="1" outlineLevel="1" spans="1:13">
      <c r="A105" s="11">
        <v>27</v>
      </c>
      <c r="B105" s="11" t="s">
        <v>455</v>
      </c>
      <c r="C105" s="22" t="s">
        <v>462</v>
      </c>
      <c r="D105" s="23"/>
      <c r="E105" s="24" t="s">
        <v>463</v>
      </c>
      <c r="F105" s="24">
        <v>1</v>
      </c>
      <c r="G105" s="25"/>
      <c r="H105" s="24"/>
      <c r="I105" s="20">
        <v>0.09</v>
      </c>
      <c r="J105" s="13"/>
      <c r="K105" s="13">
        <f t="shared" si="9"/>
        <v>0</v>
      </c>
      <c r="L105" s="21">
        <f t="shared" si="10"/>
        <v>0</v>
      </c>
      <c r="M105" s="21">
        <f t="shared" si="11"/>
        <v>0</v>
      </c>
    </row>
    <row r="106" s="2" customFormat="1" ht="32" customHeight="1" spans="1:14">
      <c r="A106" s="14">
        <v>2.4</v>
      </c>
      <c r="B106" s="14"/>
      <c r="C106" s="15" t="s">
        <v>16</v>
      </c>
      <c r="D106" s="15"/>
      <c r="E106" s="15"/>
      <c r="F106" s="14"/>
      <c r="G106" s="16"/>
      <c r="H106" s="16"/>
      <c r="I106" s="16"/>
      <c r="J106" s="16"/>
      <c r="K106" s="16"/>
      <c r="L106" s="16">
        <f>SUM(L107:L122)</f>
        <v>0</v>
      </c>
      <c r="M106" s="16">
        <f>SUM(M107:M122)</f>
        <v>0</v>
      </c>
      <c r="N106" s="19"/>
    </row>
    <row r="107" s="1" customFormat="1" ht="37" customHeight="1" outlineLevel="1" spans="1:13">
      <c r="A107" s="11">
        <v>1</v>
      </c>
      <c r="B107" s="11"/>
      <c r="C107" s="12" t="s">
        <v>464</v>
      </c>
      <c r="D107" s="26" t="s">
        <v>465</v>
      </c>
      <c r="E107" s="27" t="s">
        <v>52</v>
      </c>
      <c r="F107" s="24">
        <v>1200</v>
      </c>
      <c r="G107" s="28"/>
      <c r="H107" s="28"/>
      <c r="I107" s="20">
        <v>0.09</v>
      </c>
      <c r="J107" s="13"/>
      <c r="K107" s="13">
        <f t="shared" ref="K107:K122" si="12">J107*1.09</f>
        <v>0</v>
      </c>
      <c r="L107" s="21">
        <f t="shared" ref="L107:L122" si="13">J107*F107</f>
        <v>0</v>
      </c>
      <c r="M107" s="21">
        <f t="shared" ref="M107:M122" si="14">F107*K107</f>
        <v>0</v>
      </c>
    </row>
    <row r="108" s="1" customFormat="1" ht="54" customHeight="1" outlineLevel="1" spans="1:13">
      <c r="A108" s="11">
        <v>2</v>
      </c>
      <c r="B108" s="11"/>
      <c r="C108" s="12" t="s">
        <v>283</v>
      </c>
      <c r="D108" s="12" t="s">
        <v>466</v>
      </c>
      <c r="E108" s="27" t="s">
        <v>52</v>
      </c>
      <c r="F108" s="24">
        <v>152</v>
      </c>
      <c r="G108" s="28"/>
      <c r="H108" s="28"/>
      <c r="I108" s="20">
        <v>0.09</v>
      </c>
      <c r="J108" s="13"/>
      <c r="K108" s="13">
        <f t="shared" si="12"/>
        <v>0</v>
      </c>
      <c r="L108" s="21">
        <f t="shared" si="13"/>
        <v>0</v>
      </c>
      <c r="M108" s="21">
        <f t="shared" si="14"/>
        <v>0</v>
      </c>
    </row>
    <row r="109" s="1" customFormat="1" ht="25" customHeight="1" outlineLevel="1" spans="1:13">
      <c r="A109" s="11">
        <v>3</v>
      </c>
      <c r="B109" s="11"/>
      <c r="C109" s="12" t="s">
        <v>467</v>
      </c>
      <c r="D109" s="26" t="s">
        <v>468</v>
      </c>
      <c r="E109" s="27" t="s">
        <v>225</v>
      </c>
      <c r="F109" s="24">
        <v>85</v>
      </c>
      <c r="G109" s="28"/>
      <c r="H109" s="28"/>
      <c r="I109" s="20">
        <v>0.09</v>
      </c>
      <c r="J109" s="13"/>
      <c r="K109" s="13">
        <f t="shared" si="12"/>
        <v>0</v>
      </c>
      <c r="L109" s="21">
        <f t="shared" si="13"/>
        <v>0</v>
      </c>
      <c r="M109" s="21">
        <f t="shared" si="14"/>
        <v>0</v>
      </c>
    </row>
    <row r="110" s="1" customFormat="1" ht="25" customHeight="1" outlineLevel="1" spans="1:13">
      <c r="A110" s="11">
        <v>4</v>
      </c>
      <c r="B110" s="29"/>
      <c r="C110" s="26" t="s">
        <v>469</v>
      </c>
      <c r="D110" s="26" t="s">
        <v>470</v>
      </c>
      <c r="E110" s="29" t="s">
        <v>367</v>
      </c>
      <c r="F110" s="29">
        <v>4</v>
      </c>
      <c r="G110" s="30"/>
      <c r="H110" s="30"/>
      <c r="I110" s="20">
        <v>0.09</v>
      </c>
      <c r="J110" s="13"/>
      <c r="K110" s="13">
        <f t="shared" si="12"/>
        <v>0</v>
      </c>
      <c r="L110" s="21">
        <f t="shared" si="13"/>
        <v>0</v>
      </c>
      <c r="M110" s="21">
        <f t="shared" si="14"/>
        <v>0</v>
      </c>
    </row>
    <row r="111" s="1" customFormat="1" ht="25" customHeight="1" outlineLevel="1" spans="1:13">
      <c r="A111" s="11">
        <v>5</v>
      </c>
      <c r="B111" s="29"/>
      <c r="C111" s="26" t="s">
        <v>471</v>
      </c>
      <c r="D111" s="26" t="s">
        <v>472</v>
      </c>
      <c r="E111" s="29" t="s">
        <v>367</v>
      </c>
      <c r="F111" s="29">
        <v>31</v>
      </c>
      <c r="G111" s="31"/>
      <c r="H111" s="32"/>
      <c r="I111" s="20">
        <v>0.09</v>
      </c>
      <c r="J111" s="13"/>
      <c r="K111" s="13">
        <f t="shared" si="12"/>
        <v>0</v>
      </c>
      <c r="L111" s="21">
        <f t="shared" si="13"/>
        <v>0</v>
      </c>
      <c r="M111" s="21">
        <f t="shared" si="14"/>
        <v>0</v>
      </c>
    </row>
    <row r="112" s="1" customFormat="1" ht="25" customHeight="1" outlineLevel="1" spans="1:13">
      <c r="A112" s="11">
        <v>6</v>
      </c>
      <c r="B112" s="29"/>
      <c r="C112" s="26" t="s">
        <v>473</v>
      </c>
      <c r="D112" s="26"/>
      <c r="E112" s="29" t="s">
        <v>367</v>
      </c>
      <c r="F112" s="29">
        <v>2</v>
      </c>
      <c r="G112" s="30"/>
      <c r="H112" s="30"/>
      <c r="I112" s="20">
        <v>0.09</v>
      </c>
      <c r="J112" s="13"/>
      <c r="K112" s="13">
        <f t="shared" si="12"/>
        <v>0</v>
      </c>
      <c r="L112" s="21">
        <f t="shared" si="13"/>
        <v>0</v>
      </c>
      <c r="M112" s="21">
        <f t="shared" si="14"/>
        <v>0</v>
      </c>
    </row>
    <row r="113" s="1" customFormat="1" ht="25" customHeight="1" outlineLevel="1" spans="1:13">
      <c r="A113" s="11">
        <v>7</v>
      </c>
      <c r="B113" s="29"/>
      <c r="C113" s="26" t="s">
        <v>474</v>
      </c>
      <c r="D113" s="26"/>
      <c r="E113" s="29" t="s">
        <v>367</v>
      </c>
      <c r="F113" s="29">
        <v>1</v>
      </c>
      <c r="G113" s="30"/>
      <c r="H113" s="30"/>
      <c r="I113" s="20">
        <v>0.09</v>
      </c>
      <c r="J113" s="13"/>
      <c r="K113" s="13">
        <f t="shared" si="12"/>
        <v>0</v>
      </c>
      <c r="L113" s="21">
        <f t="shared" si="13"/>
        <v>0</v>
      </c>
      <c r="M113" s="21">
        <f t="shared" si="14"/>
        <v>0</v>
      </c>
    </row>
    <row r="114" s="1" customFormat="1" ht="25" customHeight="1" outlineLevel="1" spans="1:13">
      <c r="A114" s="11">
        <v>8</v>
      </c>
      <c r="B114" s="29"/>
      <c r="C114" s="26" t="s">
        <v>475</v>
      </c>
      <c r="D114" s="26" t="s">
        <v>476</v>
      </c>
      <c r="E114" s="29" t="s">
        <v>52</v>
      </c>
      <c r="F114" s="29">
        <v>4200</v>
      </c>
      <c r="G114" s="30"/>
      <c r="H114" s="30"/>
      <c r="I114" s="20">
        <v>0.09</v>
      </c>
      <c r="J114" s="13"/>
      <c r="K114" s="13">
        <f t="shared" si="12"/>
        <v>0</v>
      </c>
      <c r="L114" s="21">
        <f t="shared" si="13"/>
        <v>0</v>
      </c>
      <c r="M114" s="21">
        <f t="shared" si="14"/>
        <v>0</v>
      </c>
    </row>
    <row r="115" s="1" customFormat="1" ht="25" customHeight="1" outlineLevel="1" spans="1:13">
      <c r="A115" s="11">
        <v>9</v>
      </c>
      <c r="B115" s="29"/>
      <c r="C115" s="26" t="s">
        <v>477</v>
      </c>
      <c r="D115" s="26" t="s">
        <v>478</v>
      </c>
      <c r="E115" s="29" t="s">
        <v>479</v>
      </c>
      <c r="F115" s="29">
        <v>2</v>
      </c>
      <c r="G115" s="30"/>
      <c r="H115" s="30"/>
      <c r="I115" s="20">
        <v>0.09</v>
      </c>
      <c r="J115" s="13"/>
      <c r="K115" s="13">
        <f t="shared" si="12"/>
        <v>0</v>
      </c>
      <c r="L115" s="21">
        <f t="shared" si="13"/>
        <v>0</v>
      </c>
      <c r="M115" s="21">
        <f t="shared" si="14"/>
        <v>0</v>
      </c>
    </row>
    <row r="116" s="1" customFormat="1" ht="25" customHeight="1" outlineLevel="1" spans="1:13">
      <c r="A116" s="11">
        <v>10</v>
      </c>
      <c r="B116" s="29"/>
      <c r="C116" s="26" t="s">
        <v>480</v>
      </c>
      <c r="D116" s="26"/>
      <c r="E116" s="29" t="s">
        <v>225</v>
      </c>
      <c r="F116" s="29">
        <v>1</v>
      </c>
      <c r="G116" s="30"/>
      <c r="H116" s="30"/>
      <c r="I116" s="20">
        <v>0.09</v>
      </c>
      <c r="J116" s="13"/>
      <c r="K116" s="13">
        <f t="shared" si="12"/>
        <v>0</v>
      </c>
      <c r="L116" s="21">
        <f t="shared" si="13"/>
        <v>0</v>
      </c>
      <c r="M116" s="21">
        <f t="shared" si="14"/>
        <v>0</v>
      </c>
    </row>
    <row r="117" s="1" customFormat="1" ht="25" customHeight="1" outlineLevel="1" spans="1:13">
      <c r="A117" s="11">
        <v>11</v>
      </c>
      <c r="B117" s="29"/>
      <c r="C117" s="26" t="s">
        <v>481</v>
      </c>
      <c r="D117" s="26"/>
      <c r="E117" s="29" t="s">
        <v>225</v>
      </c>
      <c r="F117" s="29">
        <v>7</v>
      </c>
      <c r="G117" s="30"/>
      <c r="H117" s="30"/>
      <c r="I117" s="20">
        <v>0.09</v>
      </c>
      <c r="J117" s="13"/>
      <c r="K117" s="13">
        <f t="shared" si="12"/>
        <v>0</v>
      </c>
      <c r="L117" s="21">
        <f t="shared" si="13"/>
        <v>0</v>
      </c>
      <c r="M117" s="21">
        <f t="shared" si="14"/>
        <v>0</v>
      </c>
    </row>
    <row r="118" s="1" customFormat="1" ht="25" customHeight="1" outlineLevel="1" spans="1:13">
      <c r="A118" s="11">
        <v>12</v>
      </c>
      <c r="B118" s="29"/>
      <c r="C118" s="26" t="s">
        <v>482</v>
      </c>
      <c r="D118" s="26" t="s">
        <v>483</v>
      </c>
      <c r="E118" s="29" t="s">
        <v>367</v>
      </c>
      <c r="F118" s="29">
        <v>11</v>
      </c>
      <c r="G118" s="30"/>
      <c r="H118" s="30"/>
      <c r="I118" s="20">
        <v>0.09</v>
      </c>
      <c r="J118" s="13"/>
      <c r="K118" s="13">
        <f t="shared" si="12"/>
        <v>0</v>
      </c>
      <c r="L118" s="21">
        <f t="shared" si="13"/>
        <v>0</v>
      </c>
      <c r="M118" s="21">
        <f t="shared" si="14"/>
        <v>0</v>
      </c>
    </row>
    <row r="119" s="1" customFormat="1" ht="25" customHeight="1" outlineLevel="1" spans="1:13">
      <c r="A119" s="11">
        <v>13</v>
      </c>
      <c r="B119" s="29"/>
      <c r="C119" s="26" t="s">
        <v>484</v>
      </c>
      <c r="D119" s="26" t="s">
        <v>483</v>
      </c>
      <c r="E119" s="29" t="s">
        <v>367</v>
      </c>
      <c r="F119" s="29">
        <v>1</v>
      </c>
      <c r="G119" s="30"/>
      <c r="H119" s="30"/>
      <c r="I119" s="20">
        <v>0.09</v>
      </c>
      <c r="J119" s="13"/>
      <c r="K119" s="13">
        <f t="shared" si="12"/>
        <v>0</v>
      </c>
      <c r="L119" s="21">
        <f t="shared" si="13"/>
        <v>0</v>
      </c>
      <c r="M119" s="21">
        <f t="shared" si="14"/>
        <v>0</v>
      </c>
    </row>
    <row r="120" s="1" customFormat="1" ht="25" customHeight="1" outlineLevel="1" spans="1:13">
      <c r="A120" s="11">
        <v>14</v>
      </c>
      <c r="B120" s="29"/>
      <c r="C120" s="26" t="s">
        <v>485</v>
      </c>
      <c r="D120" s="26" t="s">
        <v>486</v>
      </c>
      <c r="E120" s="29" t="s">
        <v>487</v>
      </c>
      <c r="F120" s="29">
        <v>2</v>
      </c>
      <c r="G120" s="30"/>
      <c r="H120" s="30"/>
      <c r="I120" s="20">
        <v>0.09</v>
      </c>
      <c r="J120" s="13"/>
      <c r="K120" s="13">
        <f t="shared" si="12"/>
        <v>0</v>
      </c>
      <c r="L120" s="21">
        <f t="shared" si="13"/>
        <v>0</v>
      </c>
      <c r="M120" s="21">
        <f t="shared" si="14"/>
        <v>0</v>
      </c>
    </row>
    <row r="121" s="1" customFormat="1" ht="25" customHeight="1" outlineLevel="1" spans="1:13">
      <c r="A121" s="11">
        <v>15</v>
      </c>
      <c r="B121" s="29"/>
      <c r="C121" s="26" t="s">
        <v>488</v>
      </c>
      <c r="D121" s="26" t="s">
        <v>489</v>
      </c>
      <c r="E121" s="29" t="s">
        <v>367</v>
      </c>
      <c r="F121" s="29">
        <v>1</v>
      </c>
      <c r="G121" s="30"/>
      <c r="H121" s="30"/>
      <c r="I121" s="20">
        <v>0.09</v>
      </c>
      <c r="J121" s="13"/>
      <c r="K121" s="13">
        <f t="shared" si="12"/>
        <v>0</v>
      </c>
      <c r="L121" s="21">
        <f t="shared" si="13"/>
        <v>0</v>
      </c>
      <c r="M121" s="21">
        <f t="shared" si="14"/>
        <v>0</v>
      </c>
    </row>
    <row r="122" s="1" customFormat="1" ht="25" customHeight="1" outlineLevel="1" spans="1:13">
      <c r="A122" s="11">
        <v>16</v>
      </c>
      <c r="B122" s="29"/>
      <c r="C122" s="26" t="s">
        <v>490</v>
      </c>
      <c r="D122" s="26"/>
      <c r="E122" s="29" t="s">
        <v>367</v>
      </c>
      <c r="F122" s="29">
        <v>7</v>
      </c>
      <c r="G122" s="30"/>
      <c r="H122" s="30"/>
      <c r="I122" s="20">
        <v>0.09</v>
      </c>
      <c r="J122" s="13"/>
      <c r="K122" s="13">
        <f t="shared" si="12"/>
        <v>0</v>
      </c>
      <c r="L122" s="21">
        <f t="shared" si="13"/>
        <v>0</v>
      </c>
      <c r="M122" s="21">
        <f t="shared" si="14"/>
        <v>0</v>
      </c>
    </row>
    <row r="123" s="2" customFormat="1" ht="32" customHeight="1" spans="1:14">
      <c r="A123" s="14">
        <v>2.5</v>
      </c>
      <c r="B123" s="14"/>
      <c r="C123" s="15" t="s">
        <v>491</v>
      </c>
      <c r="D123" s="15"/>
      <c r="E123" s="15"/>
      <c r="F123" s="14"/>
      <c r="G123" s="16"/>
      <c r="H123" s="16"/>
      <c r="I123" s="16"/>
      <c r="J123" s="16"/>
      <c r="K123" s="16"/>
      <c r="L123" s="16">
        <f>SUM(L124:L139)</f>
        <v>0</v>
      </c>
      <c r="M123" s="16">
        <f>SUM(M124:M139)</f>
        <v>0</v>
      </c>
      <c r="N123" s="19"/>
    </row>
    <row r="124" s="1" customFormat="1" ht="34" customHeight="1" outlineLevel="1" spans="1:13">
      <c r="A124" s="11">
        <v>1</v>
      </c>
      <c r="B124" s="11"/>
      <c r="C124" s="33" t="s">
        <v>464</v>
      </c>
      <c r="D124" s="34" t="s">
        <v>492</v>
      </c>
      <c r="E124" s="11" t="s">
        <v>52</v>
      </c>
      <c r="F124" s="30">
        <v>320</v>
      </c>
      <c r="G124" s="30"/>
      <c r="H124" s="30"/>
      <c r="I124" s="20">
        <v>0.09</v>
      </c>
      <c r="J124" s="13"/>
      <c r="K124" s="13">
        <f t="shared" ref="K124:K139" si="15">J124*1.09</f>
        <v>0</v>
      </c>
      <c r="L124" s="21">
        <f t="shared" ref="L124:L139" si="16">J124*F124</f>
        <v>0</v>
      </c>
      <c r="M124" s="21">
        <f t="shared" ref="M124:M139" si="17">F124*K124</f>
        <v>0</v>
      </c>
    </row>
    <row r="125" s="1" customFormat="1" ht="34" customHeight="1" outlineLevel="1" spans="1:13">
      <c r="A125" s="11">
        <v>2</v>
      </c>
      <c r="B125" s="11"/>
      <c r="C125" s="33" t="s">
        <v>464</v>
      </c>
      <c r="D125" s="34" t="s">
        <v>493</v>
      </c>
      <c r="E125" s="11" t="s">
        <v>52</v>
      </c>
      <c r="F125" s="30">
        <v>240</v>
      </c>
      <c r="G125" s="30"/>
      <c r="H125" s="30"/>
      <c r="I125" s="20">
        <v>0.09</v>
      </c>
      <c r="J125" s="13"/>
      <c r="K125" s="13">
        <f t="shared" si="15"/>
        <v>0</v>
      </c>
      <c r="L125" s="21">
        <f t="shared" si="16"/>
        <v>0</v>
      </c>
      <c r="M125" s="21">
        <f t="shared" si="17"/>
        <v>0</v>
      </c>
    </row>
    <row r="126" s="1" customFormat="1" ht="34" customHeight="1" outlineLevel="1" spans="1:13">
      <c r="A126" s="11">
        <v>3</v>
      </c>
      <c r="B126" s="11"/>
      <c r="C126" s="33" t="s">
        <v>464</v>
      </c>
      <c r="D126" s="34" t="s">
        <v>494</v>
      </c>
      <c r="E126" s="11" t="s">
        <v>52</v>
      </c>
      <c r="F126" s="30">
        <v>450</v>
      </c>
      <c r="G126" s="30"/>
      <c r="H126" s="30"/>
      <c r="I126" s="20">
        <v>0.09</v>
      </c>
      <c r="J126" s="13"/>
      <c r="K126" s="13">
        <f t="shared" si="15"/>
        <v>0</v>
      </c>
      <c r="L126" s="21">
        <f t="shared" si="16"/>
        <v>0</v>
      </c>
      <c r="M126" s="21">
        <f t="shared" si="17"/>
        <v>0</v>
      </c>
    </row>
    <row r="127" s="1" customFormat="1" ht="34" customHeight="1" outlineLevel="1" spans="1:13">
      <c r="A127" s="11">
        <v>4</v>
      </c>
      <c r="B127" s="11"/>
      <c r="C127" s="33" t="s">
        <v>464</v>
      </c>
      <c r="D127" s="35" t="s">
        <v>495</v>
      </c>
      <c r="E127" s="11" t="s">
        <v>52</v>
      </c>
      <c r="F127" s="30">
        <f>133*4</f>
        <v>532</v>
      </c>
      <c r="G127" s="30"/>
      <c r="H127" s="30"/>
      <c r="I127" s="20">
        <v>0.09</v>
      </c>
      <c r="J127" s="13"/>
      <c r="K127" s="13">
        <f t="shared" si="15"/>
        <v>0</v>
      </c>
      <c r="L127" s="21">
        <f t="shared" si="16"/>
        <v>0</v>
      </c>
      <c r="M127" s="21">
        <f t="shared" si="17"/>
        <v>0</v>
      </c>
    </row>
    <row r="128" s="1" customFormat="1" ht="34" customHeight="1" outlineLevel="1" spans="1:13">
      <c r="A128" s="11">
        <v>5</v>
      </c>
      <c r="B128" s="11"/>
      <c r="C128" s="33" t="s">
        <v>496</v>
      </c>
      <c r="D128" s="35" t="s">
        <v>497</v>
      </c>
      <c r="E128" s="11" t="s">
        <v>52</v>
      </c>
      <c r="F128" s="30">
        <v>800</v>
      </c>
      <c r="G128" s="30"/>
      <c r="H128" s="30"/>
      <c r="I128" s="20">
        <v>0.09</v>
      </c>
      <c r="J128" s="13"/>
      <c r="K128" s="13">
        <f t="shared" si="15"/>
        <v>0</v>
      </c>
      <c r="L128" s="21">
        <f t="shared" si="16"/>
        <v>0</v>
      </c>
      <c r="M128" s="21">
        <f t="shared" si="17"/>
        <v>0</v>
      </c>
    </row>
    <row r="129" s="1" customFormat="1" ht="34" customHeight="1" outlineLevel="1" spans="1:13">
      <c r="A129" s="11">
        <v>6</v>
      </c>
      <c r="B129" s="11"/>
      <c r="C129" s="33" t="s">
        <v>496</v>
      </c>
      <c r="D129" s="35" t="s">
        <v>498</v>
      </c>
      <c r="E129" s="11" t="s">
        <v>52</v>
      </c>
      <c r="F129" s="30">
        <v>800</v>
      </c>
      <c r="G129" s="30"/>
      <c r="H129" s="30"/>
      <c r="I129" s="20">
        <v>0.09</v>
      </c>
      <c r="J129" s="13"/>
      <c r="K129" s="13">
        <f t="shared" si="15"/>
        <v>0</v>
      </c>
      <c r="L129" s="21">
        <f t="shared" si="16"/>
        <v>0</v>
      </c>
      <c r="M129" s="21">
        <f t="shared" si="17"/>
        <v>0</v>
      </c>
    </row>
    <row r="130" s="1" customFormat="1" ht="34" customHeight="1" outlineLevel="1" spans="1:13">
      <c r="A130" s="11">
        <v>7</v>
      </c>
      <c r="B130" s="11"/>
      <c r="C130" s="33" t="s">
        <v>496</v>
      </c>
      <c r="D130" s="35" t="s">
        <v>499</v>
      </c>
      <c r="E130" s="11" t="s">
        <v>52</v>
      </c>
      <c r="F130" s="30">
        <v>500</v>
      </c>
      <c r="G130" s="30"/>
      <c r="H130" s="30"/>
      <c r="I130" s="20">
        <v>0.09</v>
      </c>
      <c r="J130" s="13"/>
      <c r="K130" s="13">
        <f t="shared" si="15"/>
        <v>0</v>
      </c>
      <c r="L130" s="21">
        <f t="shared" si="16"/>
        <v>0</v>
      </c>
      <c r="M130" s="21">
        <f t="shared" si="17"/>
        <v>0</v>
      </c>
    </row>
    <row r="131" s="1" customFormat="1" ht="25" customHeight="1" outlineLevel="1" spans="1:13">
      <c r="A131" s="11">
        <v>8</v>
      </c>
      <c r="B131" s="11"/>
      <c r="C131" s="33" t="s">
        <v>500</v>
      </c>
      <c r="D131" s="35" t="s">
        <v>501</v>
      </c>
      <c r="E131" s="11" t="s">
        <v>225</v>
      </c>
      <c r="F131" s="30">
        <v>24</v>
      </c>
      <c r="G131" s="30"/>
      <c r="H131" s="30"/>
      <c r="I131" s="20">
        <v>0.09</v>
      </c>
      <c r="J131" s="13"/>
      <c r="K131" s="13">
        <f t="shared" si="15"/>
        <v>0</v>
      </c>
      <c r="L131" s="21">
        <f t="shared" si="16"/>
        <v>0</v>
      </c>
      <c r="M131" s="21">
        <f t="shared" si="17"/>
        <v>0</v>
      </c>
    </row>
    <row r="132" s="1" customFormat="1" ht="25" customHeight="1" outlineLevel="1" spans="1:13">
      <c r="A132" s="11">
        <v>9</v>
      </c>
      <c r="B132" s="11"/>
      <c r="C132" s="33" t="s">
        <v>502</v>
      </c>
      <c r="D132" s="35" t="s">
        <v>503</v>
      </c>
      <c r="E132" s="11" t="s">
        <v>225</v>
      </c>
      <c r="F132" s="30">
        <v>10</v>
      </c>
      <c r="G132" s="30"/>
      <c r="H132" s="30"/>
      <c r="I132" s="20">
        <v>0.09</v>
      </c>
      <c r="J132" s="13"/>
      <c r="K132" s="13">
        <f t="shared" si="15"/>
        <v>0</v>
      </c>
      <c r="L132" s="21">
        <f t="shared" si="16"/>
        <v>0</v>
      </c>
      <c r="M132" s="21">
        <f t="shared" si="17"/>
        <v>0</v>
      </c>
    </row>
    <row r="133" s="1" customFormat="1" ht="34" customHeight="1" outlineLevel="1" spans="1:13">
      <c r="A133" s="11">
        <v>10</v>
      </c>
      <c r="B133" s="11"/>
      <c r="C133" s="33" t="s">
        <v>504</v>
      </c>
      <c r="D133" s="35" t="s">
        <v>505</v>
      </c>
      <c r="E133" s="36" t="s">
        <v>225</v>
      </c>
      <c r="F133" s="30">
        <v>40</v>
      </c>
      <c r="G133" s="30"/>
      <c r="H133" s="37"/>
      <c r="I133" s="20">
        <v>0.09</v>
      </c>
      <c r="J133" s="13"/>
      <c r="K133" s="13">
        <f t="shared" si="15"/>
        <v>0</v>
      </c>
      <c r="L133" s="21">
        <f t="shared" si="16"/>
        <v>0</v>
      </c>
      <c r="M133" s="21">
        <f t="shared" si="17"/>
        <v>0</v>
      </c>
    </row>
    <row r="134" s="1" customFormat="1" ht="34" customHeight="1" outlineLevel="1" spans="1:13">
      <c r="A134" s="11">
        <v>11</v>
      </c>
      <c r="B134" s="11"/>
      <c r="C134" s="33" t="s">
        <v>506</v>
      </c>
      <c r="D134" s="35" t="s">
        <v>507</v>
      </c>
      <c r="E134" s="36" t="s">
        <v>225</v>
      </c>
      <c r="F134" s="30">
        <v>50</v>
      </c>
      <c r="G134" s="30"/>
      <c r="H134" s="37"/>
      <c r="I134" s="20">
        <v>0.09</v>
      </c>
      <c r="J134" s="13"/>
      <c r="K134" s="13">
        <f t="shared" si="15"/>
        <v>0</v>
      </c>
      <c r="L134" s="21">
        <f t="shared" si="16"/>
        <v>0</v>
      </c>
      <c r="M134" s="21">
        <f t="shared" si="17"/>
        <v>0</v>
      </c>
    </row>
    <row r="135" s="1" customFormat="1" ht="34" customHeight="1" outlineLevel="1" spans="1:13">
      <c r="A135" s="11">
        <v>12</v>
      </c>
      <c r="B135" s="11"/>
      <c r="C135" s="33" t="s">
        <v>508</v>
      </c>
      <c r="D135" s="35" t="s">
        <v>509</v>
      </c>
      <c r="E135" s="36" t="s">
        <v>225</v>
      </c>
      <c r="F135" s="30">
        <f>2*4</f>
        <v>8</v>
      </c>
      <c r="G135" s="30"/>
      <c r="H135" s="37"/>
      <c r="I135" s="20">
        <v>0.09</v>
      </c>
      <c r="J135" s="13"/>
      <c r="K135" s="13">
        <f t="shared" si="15"/>
        <v>0</v>
      </c>
      <c r="L135" s="21">
        <f t="shared" si="16"/>
        <v>0</v>
      </c>
      <c r="M135" s="21">
        <f t="shared" si="17"/>
        <v>0</v>
      </c>
    </row>
    <row r="136" s="1" customFormat="1" ht="34" customHeight="1" outlineLevel="1" spans="1:13">
      <c r="A136" s="11">
        <v>13</v>
      </c>
      <c r="B136" s="11"/>
      <c r="C136" s="33" t="s">
        <v>510</v>
      </c>
      <c r="D136" s="35" t="s">
        <v>511</v>
      </c>
      <c r="E136" s="36" t="s">
        <v>225</v>
      </c>
      <c r="F136" s="11">
        <f>7*4</f>
        <v>28</v>
      </c>
      <c r="G136" s="30"/>
      <c r="H136" s="37"/>
      <c r="I136" s="20">
        <v>0.09</v>
      </c>
      <c r="J136" s="13"/>
      <c r="K136" s="13">
        <f t="shared" si="15"/>
        <v>0</v>
      </c>
      <c r="L136" s="21">
        <f t="shared" si="16"/>
        <v>0</v>
      </c>
      <c r="M136" s="21">
        <f t="shared" si="17"/>
        <v>0</v>
      </c>
    </row>
    <row r="137" s="1" customFormat="1" ht="34" customHeight="1" outlineLevel="1" spans="1:13">
      <c r="A137" s="11">
        <v>14</v>
      </c>
      <c r="B137" s="11"/>
      <c r="C137" s="33" t="s">
        <v>512</v>
      </c>
      <c r="D137" s="35" t="s">
        <v>513</v>
      </c>
      <c r="E137" s="36" t="s">
        <v>225</v>
      </c>
      <c r="F137" s="11">
        <v>40</v>
      </c>
      <c r="G137" s="30"/>
      <c r="H137" s="37"/>
      <c r="I137" s="20">
        <v>0.09</v>
      </c>
      <c r="J137" s="13"/>
      <c r="K137" s="13">
        <f t="shared" si="15"/>
        <v>0</v>
      </c>
      <c r="L137" s="21">
        <f t="shared" si="16"/>
        <v>0</v>
      </c>
      <c r="M137" s="21">
        <f t="shared" si="17"/>
        <v>0</v>
      </c>
    </row>
    <row r="138" s="1" customFormat="1" ht="34" customHeight="1" outlineLevel="1" spans="1:13">
      <c r="A138" s="11">
        <v>15</v>
      </c>
      <c r="B138" s="11"/>
      <c r="C138" s="33" t="s">
        <v>514</v>
      </c>
      <c r="D138" s="35" t="s">
        <v>515</v>
      </c>
      <c r="E138" s="36" t="s">
        <v>225</v>
      </c>
      <c r="F138" s="11">
        <v>24</v>
      </c>
      <c r="G138" s="30"/>
      <c r="H138" s="37"/>
      <c r="I138" s="20">
        <v>0.09</v>
      </c>
      <c r="J138" s="13"/>
      <c r="K138" s="13">
        <f t="shared" si="15"/>
        <v>0</v>
      </c>
      <c r="L138" s="21">
        <f t="shared" si="16"/>
        <v>0</v>
      </c>
      <c r="M138" s="21">
        <f t="shared" si="17"/>
        <v>0</v>
      </c>
    </row>
    <row r="139" s="1" customFormat="1" ht="34" customHeight="1" outlineLevel="1" spans="1:13">
      <c r="A139" s="11">
        <v>16</v>
      </c>
      <c r="B139" s="11"/>
      <c r="C139" s="33" t="s">
        <v>516</v>
      </c>
      <c r="D139" s="35" t="s">
        <v>517</v>
      </c>
      <c r="E139" s="11" t="s">
        <v>225</v>
      </c>
      <c r="F139" s="11">
        <v>150</v>
      </c>
      <c r="G139" s="30"/>
      <c r="H139" s="37"/>
      <c r="I139" s="20">
        <v>0.09</v>
      </c>
      <c r="J139" s="13"/>
      <c r="K139" s="13">
        <f t="shared" si="15"/>
        <v>0</v>
      </c>
      <c r="L139" s="21">
        <f t="shared" si="16"/>
        <v>0</v>
      </c>
      <c r="M139" s="21">
        <f t="shared" si="17"/>
        <v>0</v>
      </c>
    </row>
    <row r="140" s="2" customFormat="1" ht="32" customHeight="1" spans="1:14">
      <c r="A140" s="14">
        <v>2</v>
      </c>
      <c r="B140" s="14" t="s">
        <v>275</v>
      </c>
      <c r="C140" s="15"/>
      <c r="D140" s="15"/>
      <c r="E140" s="14" t="s">
        <v>276</v>
      </c>
      <c r="F140" s="14"/>
      <c r="G140" s="16"/>
      <c r="H140" s="16"/>
      <c r="I140" s="16"/>
      <c r="J140" s="16"/>
      <c r="K140" s="16"/>
      <c r="L140" s="16">
        <f>L6+L58+L78+L106+L123</f>
        <v>0</v>
      </c>
      <c r="M140" s="16">
        <f>M6+M58+M78+M106+M123</f>
        <v>0</v>
      </c>
      <c r="N140" s="19"/>
    </row>
    <row r="141" s="1" customFormat="1" spans="1:13">
      <c r="A141" s="38"/>
      <c r="B141" s="38"/>
      <c r="C141" s="39"/>
      <c r="D141" s="39"/>
      <c r="E141" s="38"/>
      <c r="F141" s="40"/>
      <c r="G141" s="40"/>
      <c r="H141" s="40"/>
      <c r="I141" s="40"/>
      <c r="J141" s="40"/>
      <c r="K141" s="40"/>
      <c r="L141" s="40"/>
      <c r="M141" s="40"/>
    </row>
  </sheetData>
  <mergeCells count="17">
    <mergeCell ref="A1:M1"/>
    <mergeCell ref="A2:F2"/>
    <mergeCell ref="G2:M2"/>
    <mergeCell ref="G3:M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11805555555556" right="0.550694444444444" top="0.594444444444444" bottom="0" header="0.594444444444444" footer="0"/>
  <pageSetup paperSize="9" scale="97" fitToHeight="0" orientation="landscape" horizontalDpi="600"/>
  <headerFooter/>
  <ignoredErrors>
    <ignoredError sqref="L58:M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装饰工程</vt:lpstr>
      <vt:lpstr>安装工程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卞春月</cp:lastModifiedBy>
  <dcterms:created xsi:type="dcterms:W3CDTF">2022-08-23T13:58:00Z</dcterms:created>
  <dcterms:modified xsi:type="dcterms:W3CDTF">2023-05-16T11:16:15Z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A6D66A31D650493BA8B293F808D9131E_13</vt:lpwstr>
  </property>
  <property fmtid="{D5CDD505-2E9C-101B-9397-08002B2CF9AE}" pid="3" name="KSOProductBuildVer">
    <vt:lpwstr>2052-11.1.0.14036</vt:lpwstr>
  </property>
</Properties>
</file>